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srvfile\Souteze\VS\7814s - MMN -Semily – Nemocnice oprava kanalizace\3. Profil\"/>
    </mc:Choice>
  </mc:AlternateContent>
  <xr:revisionPtr revIDLastSave="0" documentId="13_ncr:1_{BBBF5DC7-994E-40E9-93F8-C0533C25F9C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kapitulace stavby" sheetId="1" r:id="rId1"/>
    <sheet name="22024-02 - SO.02-DEŠŤOVÁ ..." sheetId="3" r:id="rId2"/>
    <sheet name="22024-VON - VEDLEJŠÍ A OS..." sheetId="4" r:id="rId3"/>
  </sheets>
  <definedNames>
    <definedName name="_xlnm._FilterDatabase" localSheetId="1" hidden="1">'22024-02 - SO.02-DEŠŤOVÁ ...'!$C$122:$K$234</definedName>
    <definedName name="_xlnm._FilterDatabase" localSheetId="2" hidden="1">'22024-VON - VEDLEJŠÍ A OS...'!$C$121:$K$145</definedName>
    <definedName name="_xlnm.Print_Titles" localSheetId="1">'22024-02 - SO.02-DEŠŤOVÁ ...'!$122:$122</definedName>
    <definedName name="_xlnm.Print_Titles" localSheetId="2">'22024-VON - VEDLEJŠÍ A OS...'!$121:$121</definedName>
    <definedName name="_xlnm.Print_Titles" localSheetId="0">'Rekapitulace stavby'!$92:$92</definedName>
    <definedName name="_xlnm.Print_Area" localSheetId="1">'22024-02 - SO.02-DEŠŤOVÁ ...'!$C$4:$J$76,'22024-02 - SO.02-DEŠŤOVÁ ...'!$C$82:$J$104,'22024-02 - SO.02-DEŠŤOVÁ ...'!$C$110:$J$234</definedName>
    <definedName name="_xlnm.Print_Area" localSheetId="2">'22024-VON - VEDLEJŠÍ A OS...'!$C$4:$J$76,'22024-VON - VEDLEJŠÍ A OS...'!$C$82:$J$103,'22024-VON - VEDLEJŠÍ A OS...'!$C$109:$J$145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F92" i="3" s="1"/>
  <c r="J37" i="4"/>
  <c r="J36" i="4"/>
  <c r="AY96" i="1" s="1"/>
  <c r="J35" i="4"/>
  <c r="AX96" i="1" s="1"/>
  <c r="BI145" i="4"/>
  <c r="BH145" i="4"/>
  <c r="BG145" i="4"/>
  <c r="BF145" i="4"/>
  <c r="T145" i="4"/>
  <c r="T144" i="4" s="1"/>
  <c r="R145" i="4"/>
  <c r="R144" i="4" s="1"/>
  <c r="P145" i="4"/>
  <c r="P144" i="4" s="1"/>
  <c r="BI143" i="4"/>
  <c r="BH143" i="4"/>
  <c r="BG143" i="4"/>
  <c r="BF143" i="4"/>
  <c r="T143" i="4"/>
  <c r="T142" i="4" s="1"/>
  <c r="R143" i="4"/>
  <c r="R142" i="4" s="1"/>
  <c r="P143" i="4"/>
  <c r="P142" i="4" s="1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116" i="4" s="1"/>
  <c r="E7" i="4"/>
  <c r="E85" i="4"/>
  <c r="J37" i="3"/>
  <c r="J36" i="3"/>
  <c r="AY95" i="1" s="1"/>
  <c r="J35" i="3"/>
  <c r="AX95" i="1" s="1"/>
  <c r="BI234" i="3"/>
  <c r="BH234" i="3"/>
  <c r="BG234" i="3"/>
  <c r="BF234" i="3"/>
  <c r="T234" i="3"/>
  <c r="T233" i="3"/>
  <c r="R234" i="3"/>
  <c r="R233" i="3" s="1"/>
  <c r="P234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J17" i="3"/>
  <c r="J12" i="3"/>
  <c r="J117" i="3" s="1"/>
  <c r="E7" i="3"/>
  <c r="E85" i="3" s="1"/>
  <c r="L90" i="1"/>
  <c r="AM90" i="1"/>
  <c r="AM89" i="1"/>
  <c r="L89" i="1"/>
  <c r="AM87" i="1"/>
  <c r="L87" i="1"/>
  <c r="L85" i="1"/>
  <c r="L84" i="1"/>
  <c r="J220" i="3"/>
  <c r="J209" i="3"/>
  <c r="BK183" i="3"/>
  <c r="J231" i="3"/>
  <c r="J182" i="3"/>
  <c r="BK223" i="3"/>
  <c r="BK196" i="3"/>
  <c r="J142" i="3"/>
  <c r="J223" i="3"/>
  <c r="BK221" i="3"/>
  <c r="BK144" i="3"/>
  <c r="BK216" i="3"/>
  <c r="BK138" i="3"/>
  <c r="BK207" i="3"/>
  <c r="BK158" i="3"/>
  <c r="J232" i="3"/>
  <c r="J206" i="3"/>
  <c r="J158" i="3"/>
  <c r="BK145" i="4"/>
  <c r="J131" i="4"/>
  <c r="J143" i="4"/>
  <c r="BK213" i="3"/>
  <c r="J194" i="3"/>
  <c r="BK142" i="3"/>
  <c r="J221" i="3"/>
  <c r="J167" i="3"/>
  <c r="BK204" i="3"/>
  <c r="BK136" i="3"/>
  <c r="BK206" i="3"/>
  <c r="J213" i="3"/>
  <c r="BK126" i="3"/>
  <c r="BK214" i="3"/>
  <c r="BK146" i="3"/>
  <c r="BK170" i="3"/>
  <c r="BK234" i="3"/>
  <c r="BK215" i="3"/>
  <c r="J152" i="3"/>
  <c r="J137" i="4"/>
  <c r="J141" i="4"/>
  <c r="BK132" i="4"/>
  <c r="J135" i="4"/>
  <c r="BK125" i="4"/>
  <c r="BK230" i="3"/>
  <c r="J177" i="3"/>
  <c r="J218" i="3"/>
  <c r="BK130" i="3"/>
  <c r="BK165" i="3"/>
  <c r="BK226" i="3"/>
  <c r="J135" i="3"/>
  <c r="BK203" i="3"/>
  <c r="BK224" i="3"/>
  <c r="J204" i="3"/>
  <c r="BK227" i="3"/>
  <c r="BK152" i="3"/>
  <c r="J217" i="3"/>
  <c r="BK141" i="4"/>
  <c r="J132" i="4"/>
  <c r="BK140" i="4"/>
  <c r="J136" i="4"/>
  <c r="BK130" i="4"/>
  <c r="AS94" i="1"/>
  <c r="J230" i="3"/>
  <c r="BK177" i="3"/>
  <c r="J219" i="3"/>
  <c r="J148" i="3"/>
  <c r="J216" i="3"/>
  <c r="J201" i="3"/>
  <c r="BK217" i="3"/>
  <c r="BK128" i="3"/>
  <c r="BK202" i="3"/>
  <c r="BK212" i="3"/>
  <c r="BK137" i="3"/>
  <c r="BK231" i="3"/>
  <c r="J207" i="3"/>
  <c r="J138" i="3"/>
  <c r="BK127" i="4"/>
  <c r="BK126" i="4"/>
  <c r="BK128" i="4"/>
  <c r="J130" i="4"/>
  <c r="J133" i="4"/>
  <c r="BK232" i="3"/>
  <c r="BK205" i="3"/>
  <c r="BK140" i="3"/>
  <c r="J183" i="3"/>
  <c r="J132" i="3"/>
  <c r="J192" i="3"/>
  <c r="J140" i="3"/>
  <c r="BK209" i="3"/>
  <c r="J134" i="3"/>
  <c r="J188" i="3"/>
  <c r="J222" i="3"/>
  <c r="J198" i="3"/>
  <c r="BK188" i="3"/>
  <c r="J126" i="3"/>
  <c r="J202" i="3"/>
  <c r="BK139" i="4"/>
  <c r="BK133" i="4"/>
  <c r="BK143" i="4"/>
  <c r="J145" i="4"/>
  <c r="J127" i="4"/>
  <c r="J215" i="3"/>
  <c r="J146" i="3"/>
  <c r="J190" i="3"/>
  <c r="BK167" i="3"/>
  <c r="BK220" i="3"/>
  <c r="BK148" i="3"/>
  <c r="J205" i="3"/>
  <c r="BK150" i="3"/>
  <c r="J226" i="3"/>
  <c r="BK201" i="3"/>
  <c r="BK135" i="3"/>
  <c r="J126" i="4"/>
  <c r="J140" i="4"/>
  <c r="BK137" i="4"/>
  <c r="BK198" i="3"/>
  <c r="J165" i="3"/>
  <c r="J225" i="3"/>
  <c r="J224" i="3"/>
  <c r="BK190" i="3"/>
  <c r="J137" i="3"/>
  <c r="J211" i="3"/>
  <c r="J136" i="3"/>
  <c r="J150" i="3"/>
  <c r="BK219" i="3"/>
  <c r="J170" i="3"/>
  <c r="BK211" i="3"/>
  <c r="BK134" i="3"/>
  <c r="BK218" i="3"/>
  <c r="BK194" i="3"/>
  <c r="BK132" i="3"/>
  <c r="BK135" i="4"/>
  <c r="BK136" i="4"/>
  <c r="J134" i="4"/>
  <c r="BK134" i="4"/>
  <c r="J128" i="4"/>
  <c r="J212" i="3"/>
  <c r="BK192" i="3"/>
  <c r="J227" i="3"/>
  <c r="J144" i="3"/>
  <c r="BK222" i="3"/>
  <c r="J186" i="3"/>
  <c r="J128" i="3"/>
  <c r="J196" i="3"/>
  <c r="J130" i="3"/>
  <c r="J203" i="3"/>
  <c r="BK225" i="3"/>
  <c r="BK186" i="3"/>
  <c r="J234" i="3"/>
  <c r="J214" i="3"/>
  <c r="BK182" i="3"/>
  <c r="J125" i="4"/>
  <c r="BK131" i="4"/>
  <c r="J139" i="4"/>
  <c r="BK125" i="3" l="1"/>
  <c r="J125" i="3"/>
  <c r="J98" i="3"/>
  <c r="R176" i="3"/>
  <c r="P185" i="3"/>
  <c r="T229" i="3"/>
  <c r="BK176" i="3"/>
  <c r="BK124" i="3" s="1"/>
  <c r="J124" i="3" s="1"/>
  <c r="J97" i="3" s="1"/>
  <c r="J176" i="3"/>
  <c r="J99" i="3" s="1"/>
  <c r="BK185" i="3"/>
  <c r="J185" i="3"/>
  <c r="J100" i="3"/>
  <c r="R185" i="3"/>
  <c r="BK229" i="3"/>
  <c r="J229" i="3"/>
  <c r="J102" i="3"/>
  <c r="P124" i="4"/>
  <c r="BK200" i="3"/>
  <c r="J200" i="3" s="1"/>
  <c r="J101" i="3" s="1"/>
  <c r="P229" i="3"/>
  <c r="T129" i="4"/>
  <c r="T123" i="4" s="1"/>
  <c r="T122" i="4" s="1"/>
  <c r="P125" i="3"/>
  <c r="T176" i="3"/>
  <c r="T185" i="3"/>
  <c r="R229" i="3"/>
  <c r="R124" i="4"/>
  <c r="BK138" i="4"/>
  <c r="J138" i="4" s="1"/>
  <c r="J100" i="4" s="1"/>
  <c r="R125" i="3"/>
  <c r="R124" i="3" s="1"/>
  <c r="R123" i="3" s="1"/>
  <c r="P200" i="3"/>
  <c r="R129" i="4"/>
  <c r="T125" i="3"/>
  <c r="R200" i="3"/>
  <c r="BK124" i="4"/>
  <c r="P129" i="4"/>
  <c r="P138" i="4"/>
  <c r="T124" i="4"/>
  <c r="T138" i="4"/>
  <c r="P176" i="3"/>
  <c r="T200" i="3"/>
  <c r="BK129" i="4"/>
  <c r="J129" i="4" s="1"/>
  <c r="J99" i="4" s="1"/>
  <c r="R138" i="4"/>
  <c r="BK233" i="3"/>
  <c r="J233" i="3"/>
  <c r="J103" i="3" s="1"/>
  <c r="BK142" i="4"/>
  <c r="J142" i="4"/>
  <c r="J101" i="4"/>
  <c r="BK144" i="4"/>
  <c r="J144" i="4" s="1"/>
  <c r="J102" i="4" s="1"/>
  <c r="F92" i="4"/>
  <c r="BE139" i="4"/>
  <c r="BE126" i="4"/>
  <c r="BE127" i="4"/>
  <c r="BE128" i="4"/>
  <c r="BE133" i="4"/>
  <c r="BE141" i="4"/>
  <c r="J89" i="4"/>
  <c r="BE132" i="4"/>
  <c r="BE137" i="4"/>
  <c r="BE135" i="4"/>
  <c r="BE136" i="4"/>
  <c r="BE143" i="4"/>
  <c r="BE145" i="4"/>
  <c r="BE140" i="4"/>
  <c r="E112" i="4"/>
  <c r="BE125" i="4"/>
  <c r="BE130" i="4"/>
  <c r="BE134" i="4"/>
  <c r="BE131" i="4"/>
  <c r="J89" i="3"/>
  <c r="E113" i="3"/>
  <c r="BE188" i="3"/>
  <c r="BE221" i="3"/>
  <c r="BE225" i="3"/>
  <c r="BE234" i="3"/>
  <c r="BE148" i="3"/>
  <c r="BE167" i="3"/>
  <c r="BE196" i="3"/>
  <c r="BE202" i="3"/>
  <c r="BE206" i="3"/>
  <c r="BE219" i="3"/>
  <c r="BE224" i="3"/>
  <c r="BE132" i="3"/>
  <c r="BE136" i="3"/>
  <c r="BE142" i="3"/>
  <c r="BE150" i="3"/>
  <c r="BE177" i="3"/>
  <c r="BE182" i="3"/>
  <c r="BE186" i="3"/>
  <c r="BE190" i="3"/>
  <c r="BE207" i="3"/>
  <c r="BE215" i="3"/>
  <c r="BE134" i="3"/>
  <c r="BE135" i="3"/>
  <c r="BE138" i="3"/>
  <c r="BE194" i="3"/>
  <c r="BE204" i="3"/>
  <c r="BE214" i="3"/>
  <c r="BE222" i="3"/>
  <c r="BE223" i="3"/>
  <c r="BE230" i="3"/>
  <c r="F120" i="3"/>
  <c r="BE137" i="3"/>
  <c r="BE140" i="3"/>
  <c r="BE144" i="3"/>
  <c r="BE170" i="3"/>
  <c r="BE212" i="3"/>
  <c r="BE217" i="3"/>
  <c r="BE220" i="3"/>
  <c r="BE183" i="3"/>
  <c r="BE201" i="3"/>
  <c r="BE203" i="3"/>
  <c r="BE209" i="3"/>
  <c r="BE216" i="3"/>
  <c r="BE226" i="3"/>
  <c r="BE227" i="3"/>
  <c r="BE231" i="3"/>
  <c r="BE146" i="3"/>
  <c r="BE158" i="3"/>
  <c r="BE165" i="3"/>
  <c r="BE192" i="3"/>
  <c r="BE198" i="3"/>
  <c r="BE205" i="3"/>
  <c r="BE211" i="3"/>
  <c r="BE213" i="3"/>
  <c r="BE232" i="3"/>
  <c r="BE126" i="3"/>
  <c r="BE128" i="3"/>
  <c r="BE130" i="3"/>
  <c r="BE152" i="3"/>
  <c r="BE218" i="3"/>
  <c r="F37" i="3"/>
  <c r="BD95" i="1"/>
  <c r="F35" i="4"/>
  <c r="BB96" i="1"/>
  <c r="J34" i="4"/>
  <c r="AW96" i="1"/>
  <c r="F36" i="4"/>
  <c r="BC96" i="1"/>
  <c r="F37" i="4"/>
  <c r="BD96" i="1"/>
  <c r="F34" i="4"/>
  <c r="BA96" i="1"/>
  <c r="J34" i="3"/>
  <c r="AW95" i="1"/>
  <c r="F35" i="3"/>
  <c r="BB95" i="1"/>
  <c r="F36" i="3"/>
  <c r="BC95" i="1"/>
  <c r="F34" i="3"/>
  <c r="BA95" i="1"/>
  <c r="P124" i="3" l="1"/>
  <c r="P123" i="3"/>
  <c r="AU95" i="1"/>
  <c r="P123" i="4"/>
  <c r="P122" i="4"/>
  <c r="AU96" i="1" s="1"/>
  <c r="BK123" i="4"/>
  <c r="J123" i="4" s="1"/>
  <c r="J97" i="4" s="1"/>
  <c r="T124" i="3"/>
  <c r="T123" i="3"/>
  <c r="R123" i="4"/>
  <c r="R122" i="4"/>
  <c r="J124" i="4"/>
  <c r="J98" i="4"/>
  <c r="BK123" i="3"/>
  <c r="J123" i="3"/>
  <c r="J96" i="3"/>
  <c r="J33" i="3"/>
  <c r="AV95" i="1"/>
  <c r="AT95" i="1" s="1"/>
  <c r="F33" i="3"/>
  <c r="AZ95" i="1" s="1"/>
  <c r="BB94" i="1"/>
  <c r="W31" i="1"/>
  <c r="BC94" i="1"/>
  <c r="W32" i="1" s="1"/>
  <c r="BD94" i="1"/>
  <c r="W33" i="1"/>
  <c r="F33" i="4"/>
  <c r="AZ96" i="1"/>
  <c r="BA94" i="1"/>
  <c r="W30" i="1"/>
  <c r="J33" i="4"/>
  <c r="AV96" i="1"/>
  <c r="AT96" i="1" s="1"/>
  <c r="BK122" i="4" l="1"/>
  <c r="J122" i="4" s="1"/>
  <c r="J96" i="4" s="1"/>
  <c r="AU94" i="1"/>
  <c r="AX94" i="1"/>
  <c r="AY94" i="1"/>
  <c r="AZ94" i="1"/>
  <c r="W29" i="1"/>
  <c r="AW94" i="1"/>
  <c r="AK30" i="1" s="1"/>
  <c r="J30" i="3"/>
  <c r="AG95" i="1" s="1"/>
  <c r="AN95" i="1" s="1"/>
  <c r="J39" i="3" l="1"/>
  <c r="J30" i="4"/>
  <c r="AG96" i="1" s="1"/>
  <c r="AG94" i="1" s="1"/>
  <c r="AK26" i="1" s="1"/>
  <c r="AV94" i="1"/>
  <c r="AK29" i="1" s="1"/>
  <c r="AK35" i="1" l="1"/>
  <c r="J39" i="4"/>
  <c r="AN96" i="1"/>
  <c r="AT94" i="1"/>
  <c r="AN94" i="1" s="1"/>
</calcChain>
</file>

<file path=xl/sharedStrings.xml><?xml version="1.0" encoding="utf-8"?>
<sst xmlns="http://schemas.openxmlformats.org/spreadsheetml/2006/main" count="1937" uniqueCount="464">
  <si>
    <t>Export Komplet</t>
  </si>
  <si>
    <t/>
  </si>
  <si>
    <t>2.0</t>
  </si>
  <si>
    <t>False</t>
  </si>
  <si>
    <t>{25f34bc2-8930-43d4-954c-eec268a6b052}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</si>
  <si>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</si>
  <si>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</si>
  <si>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</si>
  <si>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</si>
  <si>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</si>
  <si>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</si>
  <si>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</si>
  <si>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</si>
  <si>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</si>
  <si>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</si>
  <si>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</si>
  <si>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</si>
  <si>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SEMILY-NEMOCNICE-OPRAVA KANALIZACE</t>
  </si>
  <si>
    <t>KSO:</t>
  </si>
  <si>
    <t>CC-CZ:</t>
  </si>
  <si>
    <t>Místo:</t>
  </si>
  <si>
    <t xml:space="preserve"> </t>
  </si>
  <si>
    <t>Datum:</t>
  </si>
  <si>
    <t>13. 9. 2022</t>
  </si>
  <si>
    <t>Zadavatel:</t>
  </si>
  <si>
    <t>IČ:</t>
  </si>
  <si>
    <t>MMN, a.s., Metyšova 465, Jilemnice</t>
  </si>
  <si>
    <t>DIČ:</t>
  </si>
  <si>
    <t>Uchazeč:</t>
  </si>
  <si>
    <t>Vyplň údaj</t>
  </si>
  <si>
    <t>Projektant:</t>
  </si>
  <si>
    <t>VEDU VODU s.r.o.</t>
  </si>
  <si>
    <t>True</t>
  </si>
  <si>
    <t>Zpracovatel:</t>
  </si>
  <si>
    <t>ing.Evžen Kozák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</si>
  <si>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</si>
  <si>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</si>
  <si>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</si>
  <si>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</si>
  <si>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</si>
  <si>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</si>
  <si>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</si>
  <si>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</si>
  <si>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</si>
  <si>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</si>
  <si>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</si>
  <si>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</si>
  <si>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</si>
  <si>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</si>
  <si>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</si>
  <si>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</si>
  <si>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</si>
  <si>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</si>
  <si>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</si>
  <si>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</si>
  <si>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</si>
  <si>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</si>
  <si>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</si>
  <si>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</si>
  <si>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</si>
  <si>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</si>
  <si>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</si>
  <si>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</si>
  <si>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</si>
  <si>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</si>
  <si>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</si>
  <si>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</si>
  <si>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</si>
  <si>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</si>
  <si>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</si>
  <si>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</si>
  <si>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</si>
  <si>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</si>
  <si>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</si>
  <si>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</si>
  <si>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</si>
  <si>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</si>
  <si>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</si>
  <si>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</si>
  <si>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</si>
  <si>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</si>
  <si>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</si>
  <si>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</si>
  <si>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</si>
  <si>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22024-02</t>
  </si>
  <si>
    <t>SO.02-DEŠŤOVÁ KANALIZACE</t>
  </si>
  <si>
    <t>{c3c94dc7-b1df-4e7a-89fa-ae143dfe44f1}</t>
  </si>
  <si>
    <t>22024-VON</t>
  </si>
  <si>
    <t>VEDLEJŠÍ A OSTATNÍ NÁKLADY</t>
  </si>
  <si>
    <t>{353024d0-f619-4882-be77-45c20ba19c3b}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</si>
  <si>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</si>
  <si>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</si>
  <si>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</si>
  <si>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</si>
  <si>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</si>
  <si>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</si>
  <si>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</si>
  <si>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</si>
  <si>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</si>
  <si>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</si>
  <si>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</si>
  <si>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</si>
  <si>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</si>
  <si>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</si>
  <si>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</si>
  <si>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</si>
  <si>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</si>
  <si>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</si>
  <si>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</si>
  <si>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</si>
  <si>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</si>
  <si>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</si>
  <si>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</si>
  <si>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</si>
  <si>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</si>
  <si>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</si>
  <si>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</si>
  <si>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</si>
  <si>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</si>
  <si>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</si>
  <si>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</si>
  <si>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</si>
  <si>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</si>
  <si>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</si>
  <si>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</si>
  <si>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4</t>
  </si>
  <si>
    <t>VV</t>
  </si>
  <si>
    <t>113154233</t>
  </si>
  <si>
    <t>Frézování živičného krytu tl 50 mm pruh š 2 m pl do 1000 m2 bez překážek v trase</t>
  </si>
  <si>
    <t>3</t>
  </si>
  <si>
    <t>115001101</t>
  </si>
  <si>
    <t>Převedení vody potrubím DN do 100</t>
  </si>
  <si>
    <t>m</t>
  </si>
  <si>
    <t>115101201</t>
  </si>
  <si>
    <t>Čerpání vody na dopravní výšku do 10 m průměrný přítok do 500 l/min</t>
  </si>
  <si>
    <t>hod</t>
  </si>
  <si>
    <t>21*24</t>
  </si>
  <si>
    <t>5</t>
  </si>
  <si>
    <t>115101301</t>
  </si>
  <si>
    <t>Pohotovost čerpací soupravy pro dopravní výšku do 10 m přítok do 500 l/min</t>
  </si>
  <si>
    <t>den</t>
  </si>
  <si>
    <t>6</t>
  </si>
  <si>
    <t>119001401</t>
  </si>
  <si>
    <t>Dočasné zajištění potrubí ocelového nebo litinového DN do 200 mm</t>
  </si>
  <si>
    <t>7</t>
  </si>
  <si>
    <t>119001412</t>
  </si>
  <si>
    <t>Dočasné zajištění potrubí betonového, ŽB nebo kameninového DN přes 200 do 500 mm</t>
  </si>
  <si>
    <t>8</t>
  </si>
  <si>
    <t>119001421</t>
  </si>
  <si>
    <t>Dočasné zajištění kabelů a kabelových tratí ze 3 volně ložených kabelů</t>
  </si>
  <si>
    <t>9</t>
  </si>
  <si>
    <t>129001101</t>
  </si>
  <si>
    <t>Příplatek za ztížení odkopávky nebo prokopávky v blízkosti inženýrských sítí</t>
  </si>
  <si>
    <t>m3</t>
  </si>
  <si>
    <t>10</t>
  </si>
  <si>
    <t>132254204</t>
  </si>
  <si>
    <t>Hloubení zapažených rýh š do 2000 mm v hornině třídy těžitelnosti I skupiny 3 objem do 500 m3</t>
  </si>
  <si>
    <t>11</t>
  </si>
  <si>
    <t>151811131</t>
  </si>
  <si>
    <t>Osazení pažicího boxu hl výkopu do 4 m š do 1,2 m</t>
  </si>
  <si>
    <t>151811231</t>
  </si>
  <si>
    <t>Odstranění pažicího boxu hl výkopu do 4 m š do 1,2 m</t>
  </si>
  <si>
    <t>13</t>
  </si>
  <si>
    <t>162701105</t>
  </si>
  <si>
    <t>Vodorovné přemístění do 10000 m výkopku/sypaniny z horniny tř. 1 až 4-odvoz nehutnitelného výkopku</t>
  </si>
  <si>
    <t>14</t>
  </si>
  <si>
    <t>162701106</t>
  </si>
  <si>
    <t>Vodorovné přemístění do 10000 m výkopku/sypaniny z horniny tř. 1 až 4-dovoz hutnitelného materiálu</t>
  </si>
  <si>
    <t>Součet</t>
  </si>
  <si>
    <t>15</t>
  </si>
  <si>
    <t>M</t>
  </si>
  <si>
    <t>583441970</t>
  </si>
  <si>
    <t>štěrkodrť frakce 0-63-nakupovaný hutnitelný materiál</t>
  </si>
  <si>
    <t>t</t>
  </si>
  <si>
    <t>16</t>
  </si>
  <si>
    <t>171201202</t>
  </si>
  <si>
    <t>Uložení sypaniny na skládku</t>
  </si>
  <si>
    <t>17</t>
  </si>
  <si>
    <t>171201211</t>
  </si>
  <si>
    <t>Poplatek za uložení odpadu ze sypaniny na skládce (skládkovné)</t>
  </si>
  <si>
    <t>18</t>
  </si>
  <si>
    <t>174101101</t>
  </si>
  <si>
    <t xml:space="preserve">Zásyp zhutněný jam šachet rýh nebo kolem objektů </t>
  </si>
  <si>
    <t>Vodorovné konstrukce</t>
  </si>
  <si>
    <t>19</t>
  </si>
  <si>
    <t>451573111</t>
  </si>
  <si>
    <t>Lože a obsyp potrubí otevřený výkop ze štěrkopísku</t>
  </si>
  <si>
    <t>20</t>
  </si>
  <si>
    <t>452312151</t>
  </si>
  <si>
    <t>Sedlové lože z betonu prostého tř. C 20/25 otevřený výkop</t>
  </si>
  <si>
    <t>Komunikace</t>
  </si>
  <si>
    <t>919735113</t>
  </si>
  <si>
    <t>Řezání stávajícího živičného krytu hl do 150 mm</t>
  </si>
  <si>
    <t>22</t>
  </si>
  <si>
    <t>564251111</t>
  </si>
  <si>
    <t>Podklad nebo podsyp ze štěrkopísku ŠP tl 150 mm</t>
  </si>
  <si>
    <t>23</t>
  </si>
  <si>
    <t>564871116</t>
  </si>
  <si>
    <t>Podklad ze štěrkodrtě ŠD tl. 300 mm</t>
  </si>
  <si>
    <t>24</t>
  </si>
  <si>
    <t>577145132</t>
  </si>
  <si>
    <t>Asfaltový beton vrstva ložní ACL 16 (ABH) tl 50 mm š do 3 m z modifikovaného asfaltu</t>
  </si>
  <si>
    <t>25</t>
  </si>
  <si>
    <t>573211111</t>
  </si>
  <si>
    <t>Postřik živičný spojovací z asfaltu v množství do 0,70 kg/m2</t>
  </si>
  <si>
    <t>26</t>
  </si>
  <si>
    <t>577144131</t>
  </si>
  <si>
    <t>Asfaltový beton vrstva obrusná ACO 11 (ABS) tř. I tl 50 mm š do 3 m z modifikovaného asfaltu</t>
  </si>
  <si>
    <t>27</t>
  </si>
  <si>
    <t>599141111</t>
  </si>
  <si>
    <t>Vyplnění spár mezi silničními dílci živičnou zálivkou</t>
  </si>
  <si>
    <t>Trubní vedení</t>
  </si>
  <si>
    <t>28</t>
  </si>
  <si>
    <t>kus</t>
  </si>
  <si>
    <t>29</t>
  </si>
  <si>
    <t>30</t>
  </si>
  <si>
    <t>31</t>
  </si>
  <si>
    <t>32</t>
  </si>
  <si>
    <t>8503759201</t>
  </si>
  <si>
    <t>Práce kanalizačním robotem (překážky, přesaz.přípojky,atd.)-odhad</t>
  </si>
  <si>
    <t>kpl</t>
  </si>
  <si>
    <t>33</t>
  </si>
  <si>
    <t>28617028</t>
  </si>
  <si>
    <t>trubka kanalizační PVC DN 300 mm SN12</t>
  </si>
  <si>
    <t>34</t>
  </si>
  <si>
    <t>871375241</t>
  </si>
  <si>
    <t>Kanalizační potrubí z tvrdého PVC vícevrstvé tuhost třídy SN12 DN 300</t>
  </si>
  <si>
    <t>35</t>
  </si>
  <si>
    <t>36</t>
  </si>
  <si>
    <t>37</t>
  </si>
  <si>
    <t>894411221</t>
  </si>
  <si>
    <t>38</t>
  </si>
  <si>
    <t>59224034</t>
  </si>
  <si>
    <t>dno betonové šachtové TBZ-Q.1 CAPITAN 300/600</t>
  </si>
  <si>
    <t>39</t>
  </si>
  <si>
    <t>59224033</t>
  </si>
  <si>
    <t>40</t>
  </si>
  <si>
    <t>59224348</t>
  </si>
  <si>
    <t>těsnění elastomerové pro spojení šachetních dílů DN 1000</t>
  </si>
  <si>
    <t>41</t>
  </si>
  <si>
    <t>59224160</t>
  </si>
  <si>
    <t>skruž kanalizační s ocelovými stupadly TBS-Q 1000/250/120-SP</t>
  </si>
  <si>
    <t>42</t>
  </si>
  <si>
    <t>43</t>
  </si>
  <si>
    <t>59224162</t>
  </si>
  <si>
    <t>skruž kanalizační s ocelovými stupadly TBS-Q 1000/1000/120-SP</t>
  </si>
  <si>
    <t>44</t>
  </si>
  <si>
    <t>59224056</t>
  </si>
  <si>
    <t>kónus pro kanalizační šachty s kapsovým stupadlem TBR-Q 600/1000x625/120 SPK</t>
  </si>
  <si>
    <t>45</t>
  </si>
  <si>
    <t>46</t>
  </si>
  <si>
    <t>59224011</t>
  </si>
  <si>
    <t>47</t>
  </si>
  <si>
    <t>59224012</t>
  </si>
  <si>
    <t>prstenec šachtový vyrovnávací betonový TBW-Q 80/625/120</t>
  </si>
  <si>
    <t>48</t>
  </si>
  <si>
    <t>59224013</t>
  </si>
  <si>
    <t>prstenec šachtový vyrovnávací betonový TBW-Q 100/625/120</t>
  </si>
  <si>
    <t>49</t>
  </si>
  <si>
    <t>55241402</t>
  </si>
  <si>
    <t>poklop šachtový s rámem DN 600 Europa8 D400 KDM81B víko GU D400 bez odvětrání, rám samonivelační</t>
  </si>
  <si>
    <t>50</t>
  </si>
  <si>
    <t>898161201</t>
  </si>
  <si>
    <t>51</t>
  </si>
  <si>
    <t>898161213</t>
  </si>
  <si>
    <t>Sanace kanalizačního potrubí vložkování textilním rukávcem DN 300-viz tech.zpráva</t>
  </si>
  <si>
    <t>52</t>
  </si>
  <si>
    <t>7117473801</t>
  </si>
  <si>
    <t>Zatěsnění napojení konců rukávce na stěny rev.šachet</t>
  </si>
  <si>
    <t>53</t>
  </si>
  <si>
    <t>359901211</t>
  </si>
  <si>
    <t>Monitoring stoky jakékoli výšky na kanalizaci před a po sanac (včetně předchozího vyčištění tlakovým vozem)i</t>
  </si>
  <si>
    <t>54</t>
  </si>
  <si>
    <t>617131150</t>
  </si>
  <si>
    <t>Sanace revizních šachet-viz tech.zpráva</t>
  </si>
  <si>
    <t>55</t>
  </si>
  <si>
    <t>899131111</t>
  </si>
  <si>
    <t>Výměna šachtového rámu s osazením a dodáním litinového rámu s patkou</t>
  </si>
  <si>
    <t>56</t>
  </si>
  <si>
    <t>57</t>
  </si>
  <si>
    <t>899722113</t>
  </si>
  <si>
    <t>Krytí potrubí z plastů výstražnou fólií z PVC 34cm</t>
  </si>
  <si>
    <t>997</t>
  </si>
  <si>
    <t>Přesun sutě</t>
  </si>
  <si>
    <t>58</t>
  </si>
  <si>
    <t>997221571</t>
  </si>
  <si>
    <t>Vodorovná doprava vybouraných hmot do 1 km</t>
  </si>
  <si>
    <t>59</t>
  </si>
  <si>
    <t>997221579</t>
  </si>
  <si>
    <t>Příplatek ZKD 1 km u vodorovné dopravy vybouraných hmot</t>
  </si>
  <si>
    <t>997221612</t>
  </si>
  <si>
    <t>Nakládání vybouraných hmot na dopravní prostředky pro vodorovnou dopravu</t>
  </si>
  <si>
    <t>998</t>
  </si>
  <si>
    <t>Přesun hmot</t>
  </si>
  <si>
    <t>998275101</t>
  </si>
  <si>
    <t>Přesun hmot pro trubní vedení otevřený výkop</t>
  </si>
  <si>
    <t>22024-02 - SO.02-DEŠŤOVÁ KANALIZACE</t>
  </si>
  <si>
    <t>1869272431</t>
  </si>
  <si>
    <t>(27,0+37,2)*1,6</t>
  </si>
  <si>
    <t>-1183684143</t>
  </si>
  <si>
    <t>1981303155</t>
  </si>
  <si>
    <t>12,8+6,1+14,1+164,3+27,0+37,2</t>
  </si>
  <si>
    <t>-1289947723</t>
  </si>
  <si>
    <t>-238679399</t>
  </si>
  <si>
    <t>285866121</t>
  </si>
  <si>
    <t>-84465268</t>
  </si>
  <si>
    <t>972978001</t>
  </si>
  <si>
    <t>1207063886</t>
  </si>
  <si>
    <t>1,2*3,0*1,5*6</t>
  </si>
  <si>
    <t>-1921580935</t>
  </si>
  <si>
    <t>52,0+26,7+39,6+9,9+106,5+89,3 "stoky-výměra získána SW z pod.profilu"</t>
  </si>
  <si>
    <t>1260998065</t>
  </si>
  <si>
    <t>14,0+91,8+12,5+147,4 "výměra získána SW z pod.profilu"</t>
  </si>
  <si>
    <t>151811141</t>
  </si>
  <si>
    <t>Osazení pažicího boxu hl výkopu do 6 m š do 1,2 m</t>
  </si>
  <si>
    <t>-93787066</t>
  </si>
  <si>
    <t>56,6+116,4</t>
  </si>
  <si>
    <t>-727809304</t>
  </si>
  <si>
    <t>151811241</t>
  </si>
  <si>
    <t>Odstranění pažicího boxu hl výkopu do 6 m š do 1,2 m</t>
  </si>
  <si>
    <t>-162188515</t>
  </si>
  <si>
    <t>-676555767</t>
  </si>
  <si>
    <t>1910736920</t>
  </si>
  <si>
    <t>-15,5*1,0*1,1 "stoky-lože a obsyp potrubí DN 600"</t>
  </si>
  <si>
    <t>-(11,5+37,2)*1,0*0,7 "stoky-lože a obsyp potrubí DN 300"</t>
  </si>
  <si>
    <t>-3,14*0,65*0,65*(3,27+2,0+4,6+3,88+1,95) "rev.šachty"</t>
  </si>
  <si>
    <t>883323229</t>
  </si>
  <si>
    <t>252,032*2,658 "objemová hmotnost štěrkodrti"</t>
  </si>
  <si>
    <t>-62373336</t>
  </si>
  <si>
    <t>-1269942912</t>
  </si>
  <si>
    <t>324,0*2,2 "přepočet na tuny"</t>
  </si>
  <si>
    <t>377104574</t>
  </si>
  <si>
    <t>2123921688</t>
  </si>
  <si>
    <t>1,0*0,75*(11,5+37,2) "lože a obsyp potrubí PVC 300"</t>
  </si>
  <si>
    <t>-3,14*0,175*0,175*(11,5+37,2) "odpočet objemu potrubí PVC"</t>
  </si>
  <si>
    <t>1,0*0,7*11,5 "obsyp potrubí BET"</t>
  </si>
  <si>
    <t>452111111</t>
  </si>
  <si>
    <t>Dodávka a osazení betonových pražců otevřený výkop pl do 25000 mm2</t>
  </si>
  <si>
    <t>1052730763</t>
  </si>
  <si>
    <t>1996263203</t>
  </si>
  <si>
    <t>15,5*1,2*0,5 "sedlo pod potrubí BET"</t>
  </si>
  <si>
    <t>-1260615716</t>
  </si>
  <si>
    <t>(27,0+37,2)*2</t>
  </si>
  <si>
    <t>202771743</t>
  </si>
  <si>
    <t>-1916817408</t>
  </si>
  <si>
    <t>-749470643</t>
  </si>
  <si>
    <t>635000768</t>
  </si>
  <si>
    <t>-2103709604</t>
  </si>
  <si>
    <t>-1223862998</t>
  </si>
  <si>
    <t>661953424</t>
  </si>
  <si>
    <t>-484327404</t>
  </si>
  <si>
    <t>458092411</t>
  </si>
  <si>
    <t>812442121</t>
  </si>
  <si>
    <t>Montáž potrubí z trub TBH s integrovaným pryžovým těsněním otevřený výkop sklon do 20 % DN 600</t>
  </si>
  <si>
    <t>-322799856</t>
  </si>
  <si>
    <t>59223023</t>
  </si>
  <si>
    <t>trouba betonová hrdlová DN 600</t>
  </si>
  <si>
    <t>-1626515159</t>
  </si>
  <si>
    <t>1495857832</t>
  </si>
  <si>
    <t>1641734069</t>
  </si>
  <si>
    <t>11,5+37,2</t>
  </si>
  <si>
    <t>-1317967916</t>
  </si>
  <si>
    <t>Zřízení šachet kanalizačních z betonových dílců na potrubí DN nad 200 do 300 mm</t>
  </si>
  <si>
    <t>1267470279</t>
  </si>
  <si>
    <t>894411251</t>
  </si>
  <si>
    <t>Zřízení šachet kanalizačních z betonových dílců na potrubí DN 600 mm</t>
  </si>
  <si>
    <t>-1554515450</t>
  </si>
  <si>
    <t>-974751251</t>
  </si>
  <si>
    <t>dno betonové šachtové TBZ-Q.1 CAPITAN 600/1000</t>
  </si>
  <si>
    <t>6691789</t>
  </si>
  <si>
    <t>59224047</t>
  </si>
  <si>
    <t>dno betonové šachtové TBZ-Q.1 CAPITAN 300/1000</t>
  </si>
  <si>
    <t>1694440651</t>
  </si>
  <si>
    <t>399379231</t>
  </si>
  <si>
    <t>1340654801</t>
  </si>
  <si>
    <t>2069743325</t>
  </si>
  <si>
    <t>-274784873</t>
  </si>
  <si>
    <t>-1202589574</t>
  </si>
  <si>
    <t>-1867219142</t>
  </si>
  <si>
    <t>prstenec šachtový vyrovnávací betonový TBW-Q 120/625/120</t>
  </si>
  <si>
    <t>-1964436808</t>
  </si>
  <si>
    <t>352421593</t>
  </si>
  <si>
    <t>Sanace kanalizačního potrubí vložkování textilním rukávcem DN 150-viz tech.zpráva</t>
  </si>
  <si>
    <t>847393077</t>
  </si>
  <si>
    <t>1301074397</t>
  </si>
  <si>
    <t>-884010503</t>
  </si>
  <si>
    <t>-897323622</t>
  </si>
  <si>
    <t>27,0+37,2</t>
  </si>
  <si>
    <t>107920126</t>
  </si>
  <si>
    <t>-1388532097</t>
  </si>
  <si>
    <t>1227923225</t>
  </si>
  <si>
    <t>984387693</t>
  </si>
  <si>
    <t>22024-VON - VEDLEJŠÍ A OSTATNÍ NÁKLADY</t>
  </si>
  <si>
    <t>VRN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</si>
  <si>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</si>
  <si>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</si>
  <si>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</si>
  <si>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</si>
  <si>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</si>
  <si>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</si>
  <si>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a ostatní rozpočtové náklady</t>
  </si>
  <si>
    <t>VRN1</t>
  </si>
  <si>
    <t>Průzkumné, geodetické a projektové práce</t>
  </si>
  <si>
    <t>012103000</t>
  </si>
  <si>
    <t>Geodetické práce před výstavbou-vytýčení stavby</t>
  </si>
  <si>
    <t>1024</t>
  </si>
  <si>
    <t>168896905</t>
  </si>
  <si>
    <t>012203000</t>
  </si>
  <si>
    <t>Geodetické práce při provádění stavby-zaměření skutečného provedení</t>
  </si>
  <si>
    <t>41764558</t>
  </si>
  <si>
    <t>012303000</t>
  </si>
  <si>
    <t>Geodetické práce po výstavbě-zpracování skutečného provedení</t>
  </si>
  <si>
    <t>-1197233189</t>
  </si>
  <si>
    <t>013254000</t>
  </si>
  <si>
    <t>Dokumentace skutečného provedení stavby</t>
  </si>
  <si>
    <t>110740082</t>
  </si>
  <si>
    <t>VRN3</t>
  </si>
  <si>
    <t>Zařízení staveniště</t>
  </si>
  <si>
    <t>031002000</t>
  </si>
  <si>
    <t>Související práce pro zařízení staveniště-vytýčení inž.sítí</t>
  </si>
  <si>
    <t>…</t>
  </si>
  <si>
    <t>-1543399352</t>
  </si>
  <si>
    <t>032603000</t>
  </si>
  <si>
    <t>Zřízení zařízení staveniště</t>
  </si>
  <si>
    <t>-1659051522</t>
  </si>
  <si>
    <t>032803000</t>
  </si>
  <si>
    <t>Ostatní vybavení staveniště-st.inverzní věže, výstelka, transport technolog.vozidel</t>
  </si>
  <si>
    <t>522321373</t>
  </si>
  <si>
    <t>032903000</t>
  </si>
  <si>
    <t>Náklady na provoz a údržbu vybavení staveniště</t>
  </si>
  <si>
    <t>-326253842</t>
  </si>
  <si>
    <t>034203000</t>
  </si>
  <si>
    <t>Oplocení staveniště neprůhlednými dílci v.2,0 m do patek v obci</t>
  </si>
  <si>
    <t>-687876731</t>
  </si>
  <si>
    <t>034403000</t>
  </si>
  <si>
    <t>Dopravní značení na staveništi</t>
  </si>
  <si>
    <t>-385143467</t>
  </si>
  <si>
    <t>034703000</t>
  </si>
  <si>
    <t>Osvětlení staveniště</t>
  </si>
  <si>
    <t>-1483014834</t>
  </si>
  <si>
    <t>039103000</t>
  </si>
  <si>
    <t>Rozebrání, bourání a odvoz zařízení staveniště</t>
  </si>
  <si>
    <t>1878735103</t>
  </si>
  <si>
    <t>VRN4</t>
  </si>
  <si>
    <t>Inženýrská činnost</t>
  </si>
  <si>
    <t>043194000</t>
  </si>
  <si>
    <t>Ostatní zkoušky-hutnící zkoušky statické po 50m</t>
  </si>
  <si>
    <t>-1399067835</t>
  </si>
  <si>
    <t>043203000</t>
  </si>
  <si>
    <t>Měření monitoring bez rozlišení-fotodokumentace</t>
  </si>
  <si>
    <t>1040081965</t>
  </si>
  <si>
    <t>045203000</t>
  </si>
  <si>
    <t>Kompletační činnost-doklady požadované k předání a převzetí díla</t>
  </si>
  <si>
    <t>1565581669</t>
  </si>
  <si>
    <t>VRN7</t>
  </si>
  <si>
    <t>Provozní vlivy</t>
  </si>
  <si>
    <t>072103011</t>
  </si>
  <si>
    <t>Zajištění DIO komunikace II. a III. třídy - jednoduché el. vedení</t>
  </si>
  <si>
    <t>133314864</t>
  </si>
  <si>
    <t>VRN9</t>
  </si>
  <si>
    <t>Ostatní náklady</t>
  </si>
  <si>
    <t>091003000</t>
  </si>
  <si>
    <t>1003920000</t>
  </si>
  <si>
    <t>Náklady na bankovní záruku (záruky)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</si>
</sst>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8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8"/>
      <c r="BE5" s="205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8"/>
      <c r="BE6" s="206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6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6"/>
      <c r="BS8" s="15" t="s">
        <v>6</v>
      </c>
    </row>
    <row r="9" spans="1:74" ht="14.45" customHeight="1">
      <c r="B9" s="18"/>
      <c r="AR9" s="18"/>
      <c r="BE9" s="206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06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06"/>
      <c r="BS11" s="15" t="s">
        <v>6</v>
      </c>
    </row>
    <row r="12" spans="1:74" ht="6.95" customHeight="1">
      <c r="B12" s="18"/>
      <c r="AR12" s="18"/>
      <c r="BE12" s="206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06"/>
      <c r="BS13" s="15" t="s">
        <v>6</v>
      </c>
    </row>
    <row r="14" spans="1:74" ht="12.75">
      <c r="B14" s="18"/>
      <c r="E14" s="210" t="s">
        <v>29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5" t="s">
        <v>27</v>
      </c>
      <c r="AN14" s="27" t="s">
        <v>29</v>
      </c>
      <c r="AR14" s="18"/>
      <c r="BE14" s="206"/>
      <c r="BS14" s="15" t="s">
        <v>6</v>
      </c>
    </row>
    <row r="15" spans="1:74" ht="6.95" customHeight="1">
      <c r="B15" s="18"/>
      <c r="AR15" s="18"/>
      <c r="BE15" s="206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06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06"/>
      <c r="BS17" s="15" t="s">
        <v>32</v>
      </c>
    </row>
    <row r="18" spans="2:71" ht="6.95" customHeight="1">
      <c r="B18" s="18"/>
      <c r="AR18" s="18"/>
      <c r="BE18" s="206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206"/>
      <c r="BS19" s="15" t="s">
        <v>6</v>
      </c>
    </row>
    <row r="20" spans="2:7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206"/>
      <c r="BS20" s="15" t="s">
        <v>32</v>
      </c>
    </row>
    <row r="21" spans="2:71" ht="6.95" customHeight="1">
      <c r="B21" s="18"/>
      <c r="AR21" s="18"/>
      <c r="BE21" s="206"/>
    </row>
    <row r="22" spans="2:71" ht="12" customHeight="1">
      <c r="B22" s="18"/>
      <c r="D22" s="25" t="s">
        <v>35</v>
      </c>
      <c r="AR22" s="18"/>
      <c r="BE22" s="206"/>
    </row>
    <row r="23" spans="2:71" ht="16.5" customHeight="1">
      <c r="B23" s="18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8"/>
      <c r="BE23" s="206"/>
    </row>
    <row r="24" spans="2:71" ht="6.95" customHeight="1">
      <c r="B24" s="18"/>
      <c r="AR24" s="18"/>
      <c r="BE24" s="20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6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R26" s="30"/>
      <c r="BE26" s="206"/>
    </row>
    <row r="27" spans="2:71" s="1" customFormat="1" ht="6.95" customHeight="1">
      <c r="B27" s="30"/>
      <c r="AR27" s="30"/>
      <c r="BE27" s="206"/>
    </row>
    <row r="28" spans="2:71" s="1" customFormat="1" ht="12.75">
      <c r="B28" s="30"/>
      <c r="L28" s="215" t="s">
        <v>37</v>
      </c>
      <c r="M28" s="215"/>
      <c r="N28" s="215"/>
      <c r="O28" s="215"/>
      <c r="P28" s="215"/>
      <c r="W28" s="215" t="s">
        <v>38</v>
      </c>
      <c r="X28" s="215"/>
      <c r="Y28" s="215"/>
      <c r="Z28" s="215"/>
      <c r="AA28" s="215"/>
      <c r="AB28" s="215"/>
      <c r="AC28" s="215"/>
      <c r="AD28" s="215"/>
      <c r="AE28" s="215"/>
      <c r="AK28" s="215" t="s">
        <v>39</v>
      </c>
      <c r="AL28" s="215"/>
      <c r="AM28" s="215"/>
      <c r="AN28" s="215"/>
      <c r="AO28" s="215"/>
      <c r="AR28" s="30"/>
      <c r="BE28" s="206"/>
    </row>
    <row r="29" spans="2:71" s="2" customFormat="1" ht="14.45" customHeight="1">
      <c r="B29" s="34"/>
      <c r="D29" s="25" t="s">
        <v>40</v>
      </c>
      <c r="F29" s="25" t="s">
        <v>41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4"/>
      <c r="BE29" s="207"/>
    </row>
    <row r="30" spans="2:71" s="2" customFormat="1" ht="14.45" customHeight="1">
      <c r="B30" s="34"/>
      <c r="F30" s="25" t="s">
        <v>42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4"/>
      <c r="BE30" s="207"/>
    </row>
    <row r="31" spans="2:71" s="2" customFormat="1" ht="14.45" hidden="1" customHeight="1">
      <c r="B31" s="34"/>
      <c r="F31" s="25" t="s">
        <v>43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4"/>
      <c r="BE31" s="207"/>
    </row>
    <row r="32" spans="2:71" s="2" customFormat="1" ht="14.45" hidden="1" customHeight="1">
      <c r="B32" s="34"/>
      <c r="F32" s="25" t="s">
        <v>44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4"/>
      <c r="BE32" s="207"/>
    </row>
    <row r="33" spans="2:57" s="2" customFormat="1" ht="14.45" hidden="1" customHeight="1">
      <c r="B33" s="34"/>
      <c r="F33" s="25" t="s">
        <v>45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4"/>
      <c r="BE33" s="207"/>
    </row>
    <row r="34" spans="2:57" s="1" customFormat="1" ht="6.95" customHeight="1">
      <c r="B34" s="30"/>
      <c r="AR34" s="30"/>
      <c r="BE34" s="206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1" t="s">
        <v>48</v>
      </c>
      <c r="Y35" s="202"/>
      <c r="Z35" s="202"/>
      <c r="AA35" s="202"/>
      <c r="AB35" s="202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2"/>
      <c r="AM35" s="202"/>
      <c r="AN35" s="202"/>
      <c r="AO35" s="20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22024</v>
      </c>
      <c r="AR84" s="46"/>
    </row>
    <row r="85" spans="1:91" s="4" customFormat="1" ht="36.950000000000003" customHeight="1">
      <c r="B85" s="47"/>
      <c r="C85" s="48" t="s">
        <v>16</v>
      </c>
      <c r="L85" s="189" t="str">
        <f>K6</f>
        <v>SEMILY-NEMOCNICE-OPRAVA KANALIZACE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1" t="str">
        <f>IF(AN8= "","",AN8)</f>
        <v>13. 9. 2022</v>
      </c>
      <c r="AN87" s="191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MMN, a.s., Metyšova 465, Jilemnice</v>
      </c>
      <c r="AI89" s="25" t="s">
        <v>30</v>
      </c>
      <c r="AM89" s="192" t="str">
        <f>IF(E17="","",E17)</f>
        <v>VEDU VODU s.r.o.</v>
      </c>
      <c r="AN89" s="193"/>
      <c r="AO89" s="193"/>
      <c r="AP89" s="193"/>
      <c r="AR89" s="30"/>
      <c r="AS89" s="194" t="s">
        <v>56</v>
      </c>
      <c r="AT89" s="19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192" t="str">
        <f>IF(E20="","",E20)</f>
        <v>ing.Evžen Kozák</v>
      </c>
      <c r="AN90" s="193"/>
      <c r="AO90" s="193"/>
      <c r="AP90" s="193"/>
      <c r="AR90" s="30"/>
      <c r="AS90" s="196"/>
      <c r="AT90" s="197"/>
      <c r="BD90" s="54"/>
    </row>
    <row r="91" spans="1:91" s="1" customFormat="1" ht="10.9" customHeight="1">
      <c r="B91" s="30"/>
      <c r="AR91" s="30"/>
      <c r="AS91" s="196"/>
      <c r="AT91" s="197"/>
      <c r="BD91" s="54"/>
    </row>
    <row r="92" spans="1:91" s="1" customFormat="1" ht="29.25" customHeight="1">
      <c r="B92" s="30"/>
      <c r="C92" s="182" t="s">
        <v>57</v>
      </c>
      <c r="D92" s="183"/>
      <c r="E92" s="183"/>
      <c r="F92" s="183"/>
      <c r="G92" s="183"/>
      <c r="H92" s="55"/>
      <c r="I92" s="184" t="s">
        <v>58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59</v>
      </c>
      <c r="AH92" s="183"/>
      <c r="AI92" s="183"/>
      <c r="AJ92" s="183"/>
      <c r="AK92" s="183"/>
      <c r="AL92" s="183"/>
      <c r="AM92" s="183"/>
      <c r="AN92" s="184" t="s">
        <v>60</v>
      </c>
      <c r="AO92" s="183"/>
      <c r="AP92" s="186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7">
        <f>ROUND(SUM(AG95:AG96),2)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6" customFormat="1" ht="24.75" customHeight="1">
      <c r="A95" s="72" t="s">
        <v>80</v>
      </c>
      <c r="B95" s="73"/>
      <c r="C95" s="74"/>
      <c r="D95" s="181" t="s">
        <v>84</v>
      </c>
      <c r="E95" s="181"/>
      <c r="F95" s="181"/>
      <c r="G95" s="181"/>
      <c r="H95" s="181"/>
      <c r="I95" s="75"/>
      <c r="J95" s="181" t="s">
        <v>85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'22024-02 - SO.02-DEŠŤOVÁ ...'!J30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6" t="s">
        <v>81</v>
      </c>
      <c r="AR95" s="73"/>
      <c r="AS95" s="77">
        <v>0</v>
      </c>
      <c r="AT95" s="78">
        <f>ROUND(SUM(AV95:AW95),2)</f>
        <v>0</v>
      </c>
      <c r="AU95" s="79">
        <f>'22024-02 - SO.02-DEŠŤOVÁ ...'!P123</f>
        <v>0</v>
      </c>
      <c r="AV95" s="78">
        <f>'22024-02 - SO.02-DEŠŤOVÁ ...'!J33</f>
        <v>0</v>
      </c>
      <c r="AW95" s="78">
        <f>'22024-02 - SO.02-DEŠŤOVÁ ...'!J34</f>
        <v>0</v>
      </c>
      <c r="AX95" s="78">
        <f>'22024-02 - SO.02-DEŠŤOVÁ ...'!J35</f>
        <v>0</v>
      </c>
      <c r="AY95" s="78">
        <f>'22024-02 - SO.02-DEŠŤOVÁ ...'!J36</f>
        <v>0</v>
      </c>
      <c r="AZ95" s="78">
        <f>'22024-02 - SO.02-DEŠŤOVÁ ...'!F33</f>
        <v>0</v>
      </c>
      <c r="BA95" s="78">
        <f>'22024-02 - SO.02-DEŠŤOVÁ ...'!F34</f>
        <v>0</v>
      </c>
      <c r="BB95" s="78">
        <f>'22024-02 - SO.02-DEŠŤOVÁ ...'!F35</f>
        <v>0</v>
      </c>
      <c r="BC95" s="78">
        <f>'22024-02 - SO.02-DEŠŤOVÁ ...'!F36</f>
        <v>0</v>
      </c>
      <c r="BD95" s="80">
        <f>'22024-02 - SO.02-DEŠŤOVÁ ...'!F37</f>
        <v>0</v>
      </c>
      <c r="BT95" s="81" t="s">
        <v>82</v>
      </c>
      <c r="BV95" s="81" t="s">
        <v>78</v>
      </c>
      <c r="BW95" s="81" t="s">
        <v>86</v>
      </c>
      <c r="BX95" s="81" t="s">
        <v>4</v>
      </c>
      <c r="CL95" s="81" t="s">
        <v>1</v>
      </c>
      <c r="CM95" s="81" t="s">
        <v>83</v>
      </c>
    </row>
    <row r="96" spans="1:91" s="6" customFormat="1" ht="24.75" customHeight="1">
      <c r="A96" s="72" t="s">
        <v>80</v>
      </c>
      <c r="B96" s="73"/>
      <c r="C96" s="74"/>
      <c r="D96" s="181" t="s">
        <v>87</v>
      </c>
      <c r="E96" s="181"/>
      <c r="F96" s="181"/>
      <c r="G96" s="181"/>
      <c r="H96" s="181"/>
      <c r="I96" s="75"/>
      <c r="J96" s="181" t="s">
        <v>88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79">
        <f>'22024-VON - VEDLEJŠÍ A OS...'!J30</f>
        <v>0</v>
      </c>
      <c r="AH96" s="180"/>
      <c r="AI96" s="180"/>
      <c r="AJ96" s="180"/>
      <c r="AK96" s="180"/>
      <c r="AL96" s="180"/>
      <c r="AM96" s="180"/>
      <c r="AN96" s="179">
        <f>SUM(AG96,AT96)</f>
        <v>0</v>
      </c>
      <c r="AO96" s="180"/>
      <c r="AP96" s="180"/>
      <c r="AQ96" s="76" t="s">
        <v>81</v>
      </c>
      <c r="AR96" s="73"/>
      <c r="AS96" s="82">
        <v>0</v>
      </c>
      <c r="AT96" s="83">
        <f>ROUND(SUM(AV96:AW96),2)</f>
        <v>0</v>
      </c>
      <c r="AU96" s="84">
        <f>'22024-VON - VEDLEJŠÍ A OS...'!P122</f>
        <v>0</v>
      </c>
      <c r="AV96" s="83">
        <f>'22024-VON - VEDLEJŠÍ A OS...'!J33</f>
        <v>0</v>
      </c>
      <c r="AW96" s="83">
        <f>'22024-VON - VEDLEJŠÍ A OS...'!J34</f>
        <v>0</v>
      </c>
      <c r="AX96" s="83">
        <f>'22024-VON - VEDLEJŠÍ A OS...'!J35</f>
        <v>0</v>
      </c>
      <c r="AY96" s="83">
        <f>'22024-VON - VEDLEJŠÍ A OS...'!J36</f>
        <v>0</v>
      </c>
      <c r="AZ96" s="83">
        <f>'22024-VON - VEDLEJŠÍ A OS...'!F33</f>
        <v>0</v>
      </c>
      <c r="BA96" s="83">
        <f>'22024-VON - VEDLEJŠÍ A OS...'!F34</f>
        <v>0</v>
      </c>
      <c r="BB96" s="83">
        <f>'22024-VON - VEDLEJŠÍ A OS...'!F35</f>
        <v>0</v>
      </c>
      <c r="BC96" s="83">
        <f>'22024-VON - VEDLEJŠÍ A OS...'!F36</f>
        <v>0</v>
      </c>
      <c r="BD96" s="85">
        <f>'22024-VON - VEDLEJŠÍ A OS...'!F37</f>
        <v>0</v>
      </c>
      <c r="BT96" s="81" t="s">
        <v>82</v>
      </c>
      <c r="BV96" s="81" t="s">
        <v>78</v>
      </c>
      <c r="BW96" s="81" t="s">
        <v>89</v>
      </c>
      <c r="BX96" s="81" t="s">
        <v>4</v>
      </c>
      <c r="CL96" s="81" t="s">
        <v>1</v>
      </c>
      <c r="CM96" s="81" t="s">
        <v>83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sheetProtection algorithmName="SHA-512" hashValue="tffMcYAk/CEkwCvXMI53Ce3mdkwQKQ747pgzJuaM8yHyPbCb+Gs5ygiJuSm08Ahpun82dc9gUuAkm7O/XXTQvw==" saltValue="/kk9krIfeZxpjQ2i1QBtfw==" spinCount="100000" sheet="1" objects="1" scenarios="1"/>
  <mergeCells count="46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6:AP96"/>
    <mergeCell ref="AG96:AM96"/>
    <mergeCell ref="D96:H96"/>
    <mergeCell ref="J96:AF96"/>
    <mergeCell ref="C92:G92"/>
    <mergeCell ref="I92:AF92"/>
    <mergeCell ref="AG92:AM92"/>
    <mergeCell ref="AN92:AP92"/>
    <mergeCell ref="AG94:AM94"/>
    <mergeCell ref="AN94:AP94"/>
    <mergeCell ref="AR2:BE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2024-02 - SO.02-DEŠŤOVÁ ...'!C2" display="/" xr:uid="{00000000-0004-0000-0000-000001000000}"/>
    <hyperlink ref="A96" location="'22024-VON - VEDLEJŠÍ A OS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5"/>
  <sheetViews>
    <sheetView showGridLines="0" workbookViewId="0">
      <selection activeCell="E18" sqref="E18:H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90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7" t="str">
        <f>'Rekapitulace stavby'!K6</f>
        <v>SEMILY-NEMOCNICE-OPRAVA KANALIZACE</v>
      </c>
      <c r="F7" s="218"/>
      <c r="G7" s="218"/>
      <c r="H7" s="218"/>
      <c r="L7" s="18"/>
    </row>
    <row r="8" spans="2:46" s="1" customFormat="1" ht="12" customHeight="1">
      <c r="B8" s="30"/>
      <c r="D8" s="25" t="s">
        <v>91</v>
      </c>
      <c r="L8" s="30"/>
    </row>
    <row r="9" spans="2:46" s="1" customFormat="1" ht="16.5" customHeight="1">
      <c r="B9" s="30"/>
      <c r="E9" s="189" t="s">
        <v>296</v>
      </c>
      <c r="F9" s="216"/>
      <c r="G9" s="216"/>
      <c r="H9" s="216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13. 9. 2022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208"/>
      <c r="G18" s="208"/>
      <c r="H18" s="208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2" t="s">
        <v>1</v>
      </c>
      <c r="F27" s="212"/>
      <c r="G27" s="212"/>
      <c r="H27" s="21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ROUND((SUM(BE123:BE234)),  2)</f>
        <v>0</v>
      </c>
      <c r="I33" s="90">
        <v>0.21</v>
      </c>
      <c r="J33" s="89">
        <f>ROUND(((SUM(BE123:BE234))*I33),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ROUND((SUM(BF123:BF234)),  2)</f>
        <v>0</v>
      </c>
      <c r="I34" s="90">
        <v>0.12</v>
      </c>
      <c r="J34" s="89">
        <f>ROUND(((SUM(BF123:BF234))*I34),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ROUND((SUM(BG123:BG234)),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ROUND((SUM(BH123:BH234)),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ROUND((SUM(BI123:BI234)),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SEMILY-NEMOCNICE-OPRAVA KANALIZACE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91</v>
      </c>
      <c r="L86" s="30"/>
    </row>
    <row r="87" spans="2:47" s="1" customFormat="1" ht="16.5" customHeight="1">
      <c r="B87" s="30"/>
      <c r="E87" s="189" t="str">
        <f>E9</f>
        <v>22024-02 - SO.02-DEŠŤOVÁ KANALIZACE</v>
      </c>
      <c r="F87" s="216"/>
      <c r="G87" s="216"/>
      <c r="H87" s="21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13. 9. 2022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MMN, a.s., Metyšova 465, Jilemnice</v>
      </c>
      <c r="I91" s="25" t="s">
        <v>30</v>
      </c>
      <c r="J91" s="28" t="str">
        <f>E21</f>
        <v>VEDU VODU s.r.o.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>ing.Evžen Kozák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93</v>
      </c>
      <c r="D94" s="91"/>
      <c r="E94" s="91"/>
      <c r="F94" s="91"/>
      <c r="G94" s="91"/>
      <c r="H94" s="91"/>
      <c r="I94" s="91"/>
      <c r="J94" s="100" t="s">
        <v>94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95</v>
      </c>
      <c r="J96" s="64">
        <f>J123</f>
        <v>0</v>
      </c>
      <c r="L96" s="30"/>
      <c r="AU96" s="15" t="s">
        <v>96</v>
      </c>
    </row>
    <row r="97" spans="2:12" s="8" customFormat="1" ht="24.95" customHeight="1">
      <c r="B97" s="102"/>
      <c r="D97" s="103" t="s">
        <v>97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98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99</v>
      </c>
      <c r="E99" s="108"/>
      <c r="F99" s="108"/>
      <c r="G99" s="108"/>
      <c r="H99" s="108"/>
      <c r="I99" s="108"/>
      <c r="J99" s="109">
        <f>J176</f>
        <v>0</v>
      </c>
      <c r="L99" s="106"/>
    </row>
    <row r="100" spans="2:12" s="9" customFormat="1" ht="19.899999999999999" customHeight="1">
      <c r="B100" s="106"/>
      <c r="D100" s="107" t="s">
        <v>100</v>
      </c>
      <c r="E100" s="108"/>
      <c r="F100" s="108"/>
      <c r="G100" s="108"/>
      <c r="H100" s="108"/>
      <c r="I100" s="108"/>
      <c r="J100" s="109">
        <f>J185</f>
        <v>0</v>
      </c>
      <c r="L100" s="106"/>
    </row>
    <row r="101" spans="2:12" s="9" customFormat="1" ht="19.899999999999999" customHeight="1">
      <c r="B101" s="106"/>
      <c r="D101" s="107" t="s">
        <v>101</v>
      </c>
      <c r="E101" s="108"/>
      <c r="F101" s="108"/>
      <c r="G101" s="108"/>
      <c r="H101" s="108"/>
      <c r="I101" s="108"/>
      <c r="J101" s="109">
        <f>J200</f>
        <v>0</v>
      </c>
      <c r="L101" s="106"/>
    </row>
    <row r="102" spans="2:12" s="9" customFormat="1" ht="19.899999999999999" customHeight="1">
      <c r="B102" s="106"/>
      <c r="D102" s="107" t="s">
        <v>102</v>
      </c>
      <c r="E102" s="108"/>
      <c r="F102" s="108"/>
      <c r="G102" s="108"/>
      <c r="H102" s="108"/>
      <c r="I102" s="108"/>
      <c r="J102" s="109">
        <f>J229</f>
        <v>0</v>
      </c>
      <c r="L102" s="106"/>
    </row>
    <row r="103" spans="2:12" s="9" customFormat="1" ht="19.899999999999999" customHeight="1">
      <c r="B103" s="106"/>
      <c r="D103" s="107" t="s">
        <v>103</v>
      </c>
      <c r="E103" s="108"/>
      <c r="F103" s="108"/>
      <c r="G103" s="108"/>
      <c r="H103" s="108"/>
      <c r="I103" s="108"/>
      <c r="J103" s="109">
        <f>J233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104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17" t="str">
        <f>E7</f>
        <v>SEMILY-NEMOCNICE-OPRAVA KANALIZACE</v>
      </c>
      <c r="F113" s="218"/>
      <c r="G113" s="218"/>
      <c r="H113" s="218"/>
      <c r="L113" s="30"/>
    </row>
    <row r="114" spans="2:65" s="1" customFormat="1" ht="12" customHeight="1">
      <c r="B114" s="30"/>
      <c r="C114" s="25" t="s">
        <v>91</v>
      </c>
      <c r="L114" s="30"/>
    </row>
    <row r="115" spans="2:65" s="1" customFormat="1" ht="16.5" customHeight="1">
      <c r="B115" s="30"/>
      <c r="E115" s="189" t="str">
        <f>E9</f>
        <v>22024-02 - SO.02-DEŠŤOVÁ KANALIZACE</v>
      </c>
      <c r="F115" s="216"/>
      <c r="G115" s="216"/>
      <c r="H115" s="216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 xml:space="preserve"> </v>
      </c>
      <c r="I117" s="25" t="s">
        <v>22</v>
      </c>
      <c r="J117" s="50" t="str">
        <f>IF(J12="","",J12)</f>
        <v>13. 9. 2022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>MMN, a.s., Metyšova 465, Jilemnice</v>
      </c>
      <c r="I119" s="25" t="s">
        <v>30</v>
      </c>
      <c r="J119" s="28" t="str">
        <f>E21</f>
        <v>VEDU VODU s.r.o.</v>
      </c>
      <c r="L119" s="30"/>
    </row>
    <row r="120" spans="2:65" s="1" customFormat="1" ht="15.2" customHeight="1">
      <c r="B120" s="30"/>
      <c r="C120" s="25" t="s">
        <v>28</v>
      </c>
      <c r="F120" s="23" t="str">
        <f>IF(E18="","",E18)</f>
        <v>Vyplň údaj</v>
      </c>
      <c r="I120" s="25" t="s">
        <v>33</v>
      </c>
      <c r="J120" s="28" t="str">
        <f>E24</f>
        <v>ing.Evžen Kozák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105</v>
      </c>
      <c r="D122" s="112" t="s">
        <v>61</v>
      </c>
      <c r="E122" s="112" t="s">
        <v>57</v>
      </c>
      <c r="F122" s="112" t="s">
        <v>58</v>
      </c>
      <c r="G122" s="112" t="s">
        <v>106</v>
      </c>
      <c r="H122" s="112" t="s">
        <v>107</v>
      </c>
      <c r="I122" s="112" t="s">
        <v>108</v>
      </c>
      <c r="J122" s="113" t="s">
        <v>94</v>
      </c>
      <c r="K122" s="114" t="s">
        <v>109</v>
      </c>
      <c r="L122" s="110"/>
      <c r="M122" s="57" t="s">
        <v>1</v>
      </c>
      <c r="N122" s="58" t="s">
        <v>40</v>
      </c>
      <c r="O122" s="58" t="s">
        <v>110</v>
      </c>
      <c r="P122" s="58" t="s">
        <v>111</v>
      </c>
      <c r="Q122" s="58" t="s">
        <v>112</v>
      </c>
      <c r="R122" s="58" t="s">
        <v>113</v>
      </c>
      <c r="S122" s="58" t="s">
        <v>114</v>
      </c>
      <c r="T122" s="59" t="s">
        <v>115</v>
      </c>
    </row>
    <row r="123" spans="2:65" s="1" customFormat="1" ht="22.9" customHeight="1">
      <c r="B123" s="30"/>
      <c r="C123" s="62" t="s">
        <v>116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732.17015760000004</v>
      </c>
      <c r="S123" s="51"/>
      <c r="T123" s="117">
        <f>T124</f>
        <v>65.09496</v>
      </c>
      <c r="AT123" s="15" t="s">
        <v>75</v>
      </c>
      <c r="AU123" s="15" t="s">
        <v>96</v>
      </c>
      <c r="BK123" s="118">
        <f>BK124</f>
        <v>0</v>
      </c>
    </row>
    <row r="124" spans="2:65" s="11" customFormat="1" ht="25.9" customHeight="1">
      <c r="B124" s="119"/>
      <c r="D124" s="120" t="s">
        <v>75</v>
      </c>
      <c r="E124" s="121" t="s">
        <v>117</v>
      </c>
      <c r="F124" s="121" t="s">
        <v>118</v>
      </c>
      <c r="I124" s="122"/>
      <c r="J124" s="123">
        <f>BK124</f>
        <v>0</v>
      </c>
      <c r="L124" s="119"/>
      <c r="M124" s="124"/>
      <c r="P124" s="125">
        <f>P125+P176+P185+P200+P229+P233</f>
        <v>0</v>
      </c>
      <c r="R124" s="125">
        <f>R125+R176+R185+R200+R229+R233</f>
        <v>732.17015760000004</v>
      </c>
      <c r="T124" s="126">
        <f>T125+T176+T185+T200+T229+T233</f>
        <v>65.09496</v>
      </c>
      <c r="AR124" s="120" t="s">
        <v>82</v>
      </c>
      <c r="AT124" s="127" t="s">
        <v>75</v>
      </c>
      <c r="AU124" s="127" t="s">
        <v>76</v>
      </c>
      <c r="AY124" s="120" t="s">
        <v>119</v>
      </c>
      <c r="BK124" s="128">
        <f>BK125+BK176+BK185+BK200+BK229+BK233</f>
        <v>0</v>
      </c>
    </row>
    <row r="125" spans="2:65" s="11" customFormat="1" ht="22.9" customHeight="1">
      <c r="B125" s="119"/>
      <c r="D125" s="120" t="s">
        <v>75</v>
      </c>
      <c r="E125" s="129" t="s">
        <v>82</v>
      </c>
      <c r="F125" s="129" t="s">
        <v>120</v>
      </c>
      <c r="I125" s="122"/>
      <c r="J125" s="130">
        <f>BK125</f>
        <v>0</v>
      </c>
      <c r="L125" s="119"/>
      <c r="M125" s="124"/>
      <c r="P125" s="125">
        <f>SUM(P126:P175)</f>
        <v>0</v>
      </c>
      <c r="R125" s="125">
        <f>SUM(R126:R175)</f>
        <v>672.1662814</v>
      </c>
      <c r="T125" s="126">
        <f>SUM(T126:T175)</f>
        <v>58.34496</v>
      </c>
      <c r="AR125" s="120" t="s">
        <v>82</v>
      </c>
      <c r="AT125" s="127" t="s">
        <v>75</v>
      </c>
      <c r="AU125" s="127" t="s">
        <v>82</v>
      </c>
      <c r="AY125" s="120" t="s">
        <v>119</v>
      </c>
      <c r="BK125" s="128">
        <f>SUM(BK126:BK175)</f>
        <v>0</v>
      </c>
    </row>
    <row r="126" spans="2:65" s="1" customFormat="1" ht="24.2" customHeight="1">
      <c r="B126" s="131"/>
      <c r="C126" s="132" t="s">
        <v>82</v>
      </c>
      <c r="D126" s="132" t="s">
        <v>121</v>
      </c>
      <c r="E126" s="133" t="s">
        <v>122</v>
      </c>
      <c r="F126" s="134" t="s">
        <v>123</v>
      </c>
      <c r="G126" s="135" t="s">
        <v>124</v>
      </c>
      <c r="H126" s="136">
        <v>102.72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41</v>
      </c>
      <c r="P126" s="142">
        <f>O126*H126</f>
        <v>0</v>
      </c>
      <c r="Q126" s="142">
        <v>0</v>
      </c>
      <c r="R126" s="142">
        <f>Q126*H126</f>
        <v>0</v>
      </c>
      <c r="S126" s="142">
        <v>0.44</v>
      </c>
      <c r="T126" s="143">
        <f>S126*H126</f>
        <v>45.196800000000003</v>
      </c>
      <c r="AR126" s="144" t="s">
        <v>125</v>
      </c>
      <c r="AT126" s="144" t="s">
        <v>121</v>
      </c>
      <c r="AU126" s="144" t="s">
        <v>83</v>
      </c>
      <c r="AY126" s="15" t="s">
        <v>119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82</v>
      </c>
      <c r="BK126" s="145">
        <f>ROUND(I126*H126,2)</f>
        <v>0</v>
      </c>
      <c r="BL126" s="15" t="s">
        <v>125</v>
      </c>
      <c r="BM126" s="144" t="s">
        <v>297</v>
      </c>
    </row>
    <row r="127" spans="2:65" s="12" customFormat="1">
      <c r="B127" s="146"/>
      <c r="D127" s="147" t="s">
        <v>126</v>
      </c>
      <c r="E127" s="148" t="s">
        <v>1</v>
      </c>
      <c r="F127" s="149" t="s">
        <v>298</v>
      </c>
      <c r="H127" s="150">
        <v>102.72</v>
      </c>
      <c r="I127" s="151"/>
      <c r="L127" s="146"/>
      <c r="M127" s="152"/>
      <c r="T127" s="153"/>
      <c r="AT127" s="148" t="s">
        <v>126</v>
      </c>
      <c r="AU127" s="148" t="s">
        <v>83</v>
      </c>
      <c r="AV127" s="12" t="s">
        <v>83</v>
      </c>
      <c r="AW127" s="12" t="s">
        <v>32</v>
      </c>
      <c r="AX127" s="12" t="s">
        <v>82</v>
      </c>
      <c r="AY127" s="148" t="s">
        <v>119</v>
      </c>
    </row>
    <row r="128" spans="2:65" s="1" customFormat="1" ht="24.2" customHeight="1">
      <c r="B128" s="131"/>
      <c r="C128" s="132" t="s">
        <v>83</v>
      </c>
      <c r="D128" s="132" t="s">
        <v>121</v>
      </c>
      <c r="E128" s="133" t="s">
        <v>127</v>
      </c>
      <c r="F128" s="134" t="s">
        <v>128</v>
      </c>
      <c r="G128" s="135" t="s">
        <v>124</v>
      </c>
      <c r="H128" s="136">
        <v>102.72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41</v>
      </c>
      <c r="P128" s="142">
        <f>O128*H128</f>
        <v>0</v>
      </c>
      <c r="Q128" s="142">
        <v>6.9999999999999994E-5</v>
      </c>
      <c r="R128" s="142">
        <f>Q128*H128</f>
        <v>7.1903999999999996E-3</v>
      </c>
      <c r="S128" s="142">
        <v>0.128</v>
      </c>
      <c r="T128" s="143">
        <f>S128*H128</f>
        <v>13.148160000000001</v>
      </c>
      <c r="AR128" s="144" t="s">
        <v>125</v>
      </c>
      <c r="AT128" s="144" t="s">
        <v>121</v>
      </c>
      <c r="AU128" s="144" t="s">
        <v>83</v>
      </c>
      <c r="AY128" s="15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82</v>
      </c>
      <c r="BK128" s="145">
        <f>ROUND(I128*H128,2)</f>
        <v>0</v>
      </c>
      <c r="BL128" s="15" t="s">
        <v>125</v>
      </c>
      <c r="BM128" s="144" t="s">
        <v>299</v>
      </c>
    </row>
    <row r="129" spans="2:65" s="12" customFormat="1">
      <c r="B129" s="146"/>
      <c r="D129" s="147" t="s">
        <v>126</v>
      </c>
      <c r="E129" s="148" t="s">
        <v>1</v>
      </c>
      <c r="F129" s="149" t="s">
        <v>298</v>
      </c>
      <c r="H129" s="150">
        <v>102.72</v>
      </c>
      <c r="I129" s="151"/>
      <c r="L129" s="146"/>
      <c r="M129" s="152"/>
      <c r="T129" s="153"/>
      <c r="AT129" s="148" t="s">
        <v>126</v>
      </c>
      <c r="AU129" s="148" t="s">
        <v>83</v>
      </c>
      <c r="AV129" s="12" t="s">
        <v>83</v>
      </c>
      <c r="AW129" s="12" t="s">
        <v>32</v>
      </c>
      <c r="AX129" s="12" t="s">
        <v>82</v>
      </c>
      <c r="AY129" s="148" t="s">
        <v>119</v>
      </c>
    </row>
    <row r="130" spans="2:65" s="1" customFormat="1" ht="16.5" customHeight="1">
      <c r="B130" s="131"/>
      <c r="C130" s="132" t="s">
        <v>129</v>
      </c>
      <c r="D130" s="132" t="s">
        <v>121</v>
      </c>
      <c r="E130" s="133" t="s">
        <v>130</v>
      </c>
      <c r="F130" s="134" t="s">
        <v>131</v>
      </c>
      <c r="G130" s="135" t="s">
        <v>132</v>
      </c>
      <c r="H130" s="136">
        <v>261.5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41</v>
      </c>
      <c r="P130" s="142">
        <f>O130*H130</f>
        <v>0</v>
      </c>
      <c r="Q130" s="142">
        <v>7.1900000000000002E-3</v>
      </c>
      <c r="R130" s="142">
        <f>Q130*H130</f>
        <v>1.880185</v>
      </c>
      <c r="S130" s="142">
        <v>0</v>
      </c>
      <c r="T130" s="143">
        <f>S130*H130</f>
        <v>0</v>
      </c>
      <c r="AR130" s="144" t="s">
        <v>125</v>
      </c>
      <c r="AT130" s="144" t="s">
        <v>121</v>
      </c>
      <c r="AU130" s="144" t="s">
        <v>83</v>
      </c>
      <c r="AY130" s="15" t="s">
        <v>119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82</v>
      </c>
      <c r="BK130" s="145">
        <f>ROUND(I130*H130,2)</f>
        <v>0</v>
      </c>
      <c r="BL130" s="15" t="s">
        <v>125</v>
      </c>
      <c r="BM130" s="144" t="s">
        <v>300</v>
      </c>
    </row>
    <row r="131" spans="2:65" s="12" customFormat="1">
      <c r="B131" s="146"/>
      <c r="D131" s="147" t="s">
        <v>126</v>
      </c>
      <c r="E131" s="148" t="s">
        <v>1</v>
      </c>
      <c r="F131" s="149" t="s">
        <v>301</v>
      </c>
      <c r="H131" s="150">
        <v>261.5</v>
      </c>
      <c r="I131" s="151"/>
      <c r="L131" s="146"/>
      <c r="M131" s="152"/>
      <c r="T131" s="153"/>
      <c r="AT131" s="148" t="s">
        <v>126</v>
      </c>
      <c r="AU131" s="148" t="s">
        <v>83</v>
      </c>
      <c r="AV131" s="12" t="s">
        <v>83</v>
      </c>
      <c r="AW131" s="12" t="s">
        <v>32</v>
      </c>
      <c r="AX131" s="12" t="s">
        <v>82</v>
      </c>
      <c r="AY131" s="148" t="s">
        <v>119</v>
      </c>
    </row>
    <row r="132" spans="2:65" s="1" customFormat="1" ht="24.2" customHeight="1">
      <c r="B132" s="131"/>
      <c r="C132" s="132" t="s">
        <v>125</v>
      </c>
      <c r="D132" s="132" t="s">
        <v>121</v>
      </c>
      <c r="E132" s="133" t="s">
        <v>133</v>
      </c>
      <c r="F132" s="134" t="s">
        <v>134</v>
      </c>
      <c r="G132" s="135" t="s">
        <v>135</v>
      </c>
      <c r="H132" s="136">
        <v>504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41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125</v>
      </c>
      <c r="AT132" s="144" t="s">
        <v>121</v>
      </c>
      <c r="AU132" s="144" t="s">
        <v>83</v>
      </c>
      <c r="AY132" s="15" t="s">
        <v>119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82</v>
      </c>
      <c r="BK132" s="145">
        <f>ROUND(I132*H132,2)</f>
        <v>0</v>
      </c>
      <c r="BL132" s="15" t="s">
        <v>125</v>
      </c>
      <c r="BM132" s="144" t="s">
        <v>302</v>
      </c>
    </row>
    <row r="133" spans="2:65" s="12" customFormat="1">
      <c r="B133" s="146"/>
      <c r="D133" s="147" t="s">
        <v>126</v>
      </c>
      <c r="E133" s="148" t="s">
        <v>1</v>
      </c>
      <c r="F133" s="149" t="s">
        <v>136</v>
      </c>
      <c r="H133" s="150">
        <v>504</v>
      </c>
      <c r="I133" s="151"/>
      <c r="L133" s="146"/>
      <c r="M133" s="152"/>
      <c r="T133" s="153"/>
      <c r="AT133" s="148" t="s">
        <v>126</v>
      </c>
      <c r="AU133" s="148" t="s">
        <v>83</v>
      </c>
      <c r="AV133" s="12" t="s">
        <v>83</v>
      </c>
      <c r="AW133" s="12" t="s">
        <v>32</v>
      </c>
      <c r="AX133" s="12" t="s">
        <v>82</v>
      </c>
      <c r="AY133" s="148" t="s">
        <v>119</v>
      </c>
    </row>
    <row r="134" spans="2:65" s="1" customFormat="1" ht="24.2" customHeight="1">
      <c r="B134" s="131"/>
      <c r="C134" s="132" t="s">
        <v>137</v>
      </c>
      <c r="D134" s="132" t="s">
        <v>121</v>
      </c>
      <c r="E134" s="133" t="s">
        <v>138</v>
      </c>
      <c r="F134" s="134" t="s">
        <v>139</v>
      </c>
      <c r="G134" s="135" t="s">
        <v>140</v>
      </c>
      <c r="H134" s="136">
        <v>21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41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125</v>
      </c>
      <c r="AT134" s="144" t="s">
        <v>121</v>
      </c>
      <c r="AU134" s="144" t="s">
        <v>83</v>
      </c>
      <c r="AY134" s="15" t="s">
        <v>119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82</v>
      </c>
      <c r="BK134" s="145">
        <f>ROUND(I134*H134,2)</f>
        <v>0</v>
      </c>
      <c r="BL134" s="15" t="s">
        <v>125</v>
      </c>
      <c r="BM134" s="144" t="s">
        <v>303</v>
      </c>
    </row>
    <row r="135" spans="2:65" s="1" customFormat="1" ht="24.2" customHeight="1">
      <c r="B135" s="131"/>
      <c r="C135" s="132" t="s">
        <v>141</v>
      </c>
      <c r="D135" s="132" t="s">
        <v>121</v>
      </c>
      <c r="E135" s="133" t="s">
        <v>142</v>
      </c>
      <c r="F135" s="134" t="s">
        <v>143</v>
      </c>
      <c r="G135" s="135" t="s">
        <v>132</v>
      </c>
      <c r="H135" s="136">
        <v>2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41</v>
      </c>
      <c r="P135" s="142">
        <f>O135*H135</f>
        <v>0</v>
      </c>
      <c r="Q135" s="142">
        <v>8.6800000000000002E-3</v>
      </c>
      <c r="R135" s="142">
        <f>Q135*H135</f>
        <v>1.736E-2</v>
      </c>
      <c r="S135" s="142">
        <v>0</v>
      </c>
      <c r="T135" s="143">
        <f>S135*H135</f>
        <v>0</v>
      </c>
      <c r="AR135" s="144" t="s">
        <v>125</v>
      </c>
      <c r="AT135" s="144" t="s">
        <v>121</v>
      </c>
      <c r="AU135" s="144" t="s">
        <v>83</v>
      </c>
      <c r="AY135" s="15" t="s">
        <v>119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82</v>
      </c>
      <c r="BK135" s="145">
        <f>ROUND(I135*H135,2)</f>
        <v>0</v>
      </c>
      <c r="BL135" s="15" t="s">
        <v>125</v>
      </c>
      <c r="BM135" s="144" t="s">
        <v>304</v>
      </c>
    </row>
    <row r="136" spans="2:65" s="1" customFormat="1" ht="24.2" customHeight="1">
      <c r="B136" s="131"/>
      <c r="C136" s="132" t="s">
        <v>144</v>
      </c>
      <c r="D136" s="132" t="s">
        <v>121</v>
      </c>
      <c r="E136" s="133" t="s">
        <v>145</v>
      </c>
      <c r="F136" s="134" t="s">
        <v>146</v>
      </c>
      <c r="G136" s="135" t="s">
        <v>132</v>
      </c>
      <c r="H136" s="136">
        <v>2</v>
      </c>
      <c r="I136" s="137"/>
      <c r="J136" s="138">
        <f>ROUND(I136*H136,2)</f>
        <v>0</v>
      </c>
      <c r="K136" s="139"/>
      <c r="L136" s="30"/>
      <c r="M136" s="140" t="s">
        <v>1</v>
      </c>
      <c r="N136" s="141" t="s">
        <v>41</v>
      </c>
      <c r="P136" s="142">
        <f>O136*H136</f>
        <v>0</v>
      </c>
      <c r="Q136" s="142">
        <v>1.269E-2</v>
      </c>
      <c r="R136" s="142">
        <f>Q136*H136</f>
        <v>2.538E-2</v>
      </c>
      <c r="S136" s="142">
        <v>0</v>
      </c>
      <c r="T136" s="143">
        <f>S136*H136</f>
        <v>0</v>
      </c>
      <c r="AR136" s="144" t="s">
        <v>125</v>
      </c>
      <c r="AT136" s="144" t="s">
        <v>121</v>
      </c>
      <c r="AU136" s="144" t="s">
        <v>83</v>
      </c>
      <c r="AY136" s="15" t="s">
        <v>119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5" t="s">
        <v>82</v>
      </c>
      <c r="BK136" s="145">
        <f>ROUND(I136*H136,2)</f>
        <v>0</v>
      </c>
      <c r="BL136" s="15" t="s">
        <v>125</v>
      </c>
      <c r="BM136" s="144" t="s">
        <v>305</v>
      </c>
    </row>
    <row r="137" spans="2:65" s="1" customFormat="1" ht="24.2" customHeight="1">
      <c r="B137" s="131"/>
      <c r="C137" s="132" t="s">
        <v>147</v>
      </c>
      <c r="D137" s="132" t="s">
        <v>121</v>
      </c>
      <c r="E137" s="133" t="s">
        <v>148</v>
      </c>
      <c r="F137" s="134" t="s">
        <v>149</v>
      </c>
      <c r="G137" s="135" t="s">
        <v>132</v>
      </c>
      <c r="H137" s="136">
        <v>2</v>
      </c>
      <c r="I137" s="137"/>
      <c r="J137" s="138">
        <f>ROUND(I137*H137,2)</f>
        <v>0</v>
      </c>
      <c r="K137" s="139"/>
      <c r="L137" s="30"/>
      <c r="M137" s="140" t="s">
        <v>1</v>
      </c>
      <c r="N137" s="141" t="s">
        <v>41</v>
      </c>
      <c r="P137" s="142">
        <f>O137*H137</f>
        <v>0</v>
      </c>
      <c r="Q137" s="142">
        <v>3.6900000000000002E-2</v>
      </c>
      <c r="R137" s="142">
        <f>Q137*H137</f>
        <v>7.3800000000000004E-2</v>
      </c>
      <c r="S137" s="142">
        <v>0</v>
      </c>
      <c r="T137" s="143">
        <f>S137*H137</f>
        <v>0</v>
      </c>
      <c r="AR137" s="144" t="s">
        <v>125</v>
      </c>
      <c r="AT137" s="144" t="s">
        <v>121</v>
      </c>
      <c r="AU137" s="144" t="s">
        <v>83</v>
      </c>
      <c r="AY137" s="15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5" t="s">
        <v>82</v>
      </c>
      <c r="BK137" s="145">
        <f>ROUND(I137*H137,2)</f>
        <v>0</v>
      </c>
      <c r="BL137" s="15" t="s">
        <v>125</v>
      </c>
      <c r="BM137" s="144" t="s">
        <v>306</v>
      </c>
    </row>
    <row r="138" spans="2:65" s="1" customFormat="1" ht="24.2" customHeight="1">
      <c r="B138" s="131"/>
      <c r="C138" s="132" t="s">
        <v>150</v>
      </c>
      <c r="D138" s="132" t="s">
        <v>121</v>
      </c>
      <c r="E138" s="133" t="s">
        <v>151</v>
      </c>
      <c r="F138" s="134" t="s">
        <v>152</v>
      </c>
      <c r="G138" s="135" t="s">
        <v>153</v>
      </c>
      <c r="H138" s="136">
        <v>32.4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41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125</v>
      </c>
      <c r="AT138" s="144" t="s">
        <v>121</v>
      </c>
      <c r="AU138" s="144" t="s">
        <v>83</v>
      </c>
      <c r="AY138" s="15" t="s">
        <v>119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82</v>
      </c>
      <c r="BK138" s="145">
        <f>ROUND(I138*H138,2)</f>
        <v>0</v>
      </c>
      <c r="BL138" s="15" t="s">
        <v>125</v>
      </c>
      <c r="BM138" s="144" t="s">
        <v>307</v>
      </c>
    </row>
    <row r="139" spans="2:65" s="12" customFormat="1">
      <c r="B139" s="146"/>
      <c r="D139" s="147" t="s">
        <v>126</v>
      </c>
      <c r="E139" s="148" t="s">
        <v>1</v>
      </c>
      <c r="F139" s="149" t="s">
        <v>308</v>
      </c>
      <c r="H139" s="150">
        <v>32.4</v>
      </c>
      <c r="I139" s="151"/>
      <c r="L139" s="146"/>
      <c r="M139" s="152"/>
      <c r="T139" s="153"/>
      <c r="AT139" s="148" t="s">
        <v>126</v>
      </c>
      <c r="AU139" s="148" t="s">
        <v>83</v>
      </c>
      <c r="AV139" s="12" t="s">
        <v>83</v>
      </c>
      <c r="AW139" s="12" t="s">
        <v>32</v>
      </c>
      <c r="AX139" s="12" t="s">
        <v>82</v>
      </c>
      <c r="AY139" s="148" t="s">
        <v>119</v>
      </c>
    </row>
    <row r="140" spans="2:65" s="1" customFormat="1" ht="33" customHeight="1">
      <c r="B140" s="131"/>
      <c r="C140" s="132" t="s">
        <v>154</v>
      </c>
      <c r="D140" s="132" t="s">
        <v>121</v>
      </c>
      <c r="E140" s="133" t="s">
        <v>155</v>
      </c>
      <c r="F140" s="134" t="s">
        <v>156</v>
      </c>
      <c r="G140" s="135" t="s">
        <v>153</v>
      </c>
      <c r="H140" s="136">
        <v>324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41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125</v>
      </c>
      <c r="AT140" s="144" t="s">
        <v>121</v>
      </c>
      <c r="AU140" s="144" t="s">
        <v>83</v>
      </c>
      <c r="AY140" s="15" t="s">
        <v>119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82</v>
      </c>
      <c r="BK140" s="145">
        <f>ROUND(I140*H140,2)</f>
        <v>0</v>
      </c>
      <c r="BL140" s="15" t="s">
        <v>125</v>
      </c>
      <c r="BM140" s="144" t="s">
        <v>309</v>
      </c>
    </row>
    <row r="141" spans="2:65" s="12" customFormat="1" ht="22.5">
      <c r="B141" s="146"/>
      <c r="D141" s="147" t="s">
        <v>126</v>
      </c>
      <c r="E141" s="148" t="s">
        <v>1</v>
      </c>
      <c r="F141" s="149" t="s">
        <v>310</v>
      </c>
      <c r="H141" s="150">
        <v>324</v>
      </c>
      <c r="I141" s="151"/>
      <c r="L141" s="146"/>
      <c r="M141" s="152"/>
      <c r="T141" s="153"/>
      <c r="AT141" s="148" t="s">
        <v>126</v>
      </c>
      <c r="AU141" s="148" t="s">
        <v>83</v>
      </c>
      <c r="AV141" s="12" t="s">
        <v>83</v>
      </c>
      <c r="AW141" s="12" t="s">
        <v>32</v>
      </c>
      <c r="AX141" s="12" t="s">
        <v>82</v>
      </c>
      <c r="AY141" s="148" t="s">
        <v>119</v>
      </c>
    </row>
    <row r="142" spans="2:65" s="1" customFormat="1" ht="21.75" customHeight="1">
      <c r="B142" s="131"/>
      <c r="C142" s="132" t="s">
        <v>157</v>
      </c>
      <c r="D142" s="132" t="s">
        <v>121</v>
      </c>
      <c r="E142" s="133" t="s">
        <v>158</v>
      </c>
      <c r="F142" s="134" t="s">
        <v>159</v>
      </c>
      <c r="G142" s="135" t="s">
        <v>124</v>
      </c>
      <c r="H142" s="136">
        <v>265.7</v>
      </c>
      <c r="I142" s="137"/>
      <c r="J142" s="138">
        <f>ROUND(I142*H142,2)</f>
        <v>0</v>
      </c>
      <c r="K142" s="139"/>
      <c r="L142" s="30"/>
      <c r="M142" s="140" t="s">
        <v>1</v>
      </c>
      <c r="N142" s="141" t="s">
        <v>41</v>
      </c>
      <c r="P142" s="142">
        <f>O142*H142</f>
        <v>0</v>
      </c>
      <c r="Q142" s="142">
        <v>5.8E-4</v>
      </c>
      <c r="R142" s="142">
        <f>Q142*H142</f>
        <v>0.15410599999999999</v>
      </c>
      <c r="S142" s="142">
        <v>0</v>
      </c>
      <c r="T142" s="143">
        <f>S142*H142</f>
        <v>0</v>
      </c>
      <c r="AR142" s="144" t="s">
        <v>125</v>
      </c>
      <c r="AT142" s="144" t="s">
        <v>121</v>
      </c>
      <c r="AU142" s="144" t="s">
        <v>83</v>
      </c>
      <c r="AY142" s="15" t="s">
        <v>119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5" t="s">
        <v>82</v>
      </c>
      <c r="BK142" s="145">
        <f>ROUND(I142*H142,2)</f>
        <v>0</v>
      </c>
      <c r="BL142" s="15" t="s">
        <v>125</v>
      </c>
      <c r="BM142" s="144" t="s">
        <v>311</v>
      </c>
    </row>
    <row r="143" spans="2:65" s="12" customFormat="1">
      <c r="B143" s="146"/>
      <c r="D143" s="147" t="s">
        <v>126</v>
      </c>
      <c r="E143" s="148" t="s">
        <v>1</v>
      </c>
      <c r="F143" s="149" t="s">
        <v>312</v>
      </c>
      <c r="H143" s="150">
        <v>265.7</v>
      </c>
      <c r="I143" s="151"/>
      <c r="L143" s="146"/>
      <c r="M143" s="152"/>
      <c r="T143" s="153"/>
      <c r="AT143" s="148" t="s">
        <v>126</v>
      </c>
      <c r="AU143" s="148" t="s">
        <v>83</v>
      </c>
      <c r="AV143" s="12" t="s">
        <v>83</v>
      </c>
      <c r="AW143" s="12" t="s">
        <v>32</v>
      </c>
      <c r="AX143" s="12" t="s">
        <v>82</v>
      </c>
      <c r="AY143" s="148" t="s">
        <v>119</v>
      </c>
    </row>
    <row r="144" spans="2:65" s="1" customFormat="1" ht="21.75" customHeight="1">
      <c r="B144" s="131"/>
      <c r="C144" s="132" t="s">
        <v>8</v>
      </c>
      <c r="D144" s="132" t="s">
        <v>121</v>
      </c>
      <c r="E144" s="133" t="s">
        <v>313</v>
      </c>
      <c r="F144" s="134" t="s">
        <v>314</v>
      </c>
      <c r="G144" s="135" t="s">
        <v>124</v>
      </c>
      <c r="H144" s="136">
        <v>173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41</v>
      </c>
      <c r="P144" s="142">
        <f>O144*H144</f>
        <v>0</v>
      </c>
      <c r="Q144" s="142">
        <v>6.2E-4</v>
      </c>
      <c r="R144" s="142">
        <f>Q144*H144</f>
        <v>0.10725999999999999</v>
      </c>
      <c r="S144" s="142">
        <v>0</v>
      </c>
      <c r="T144" s="143">
        <f>S144*H144</f>
        <v>0</v>
      </c>
      <c r="AR144" s="144" t="s">
        <v>125</v>
      </c>
      <c r="AT144" s="144" t="s">
        <v>121</v>
      </c>
      <c r="AU144" s="144" t="s">
        <v>83</v>
      </c>
      <c r="AY144" s="15" t="s">
        <v>119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82</v>
      </c>
      <c r="BK144" s="145">
        <f>ROUND(I144*H144,2)</f>
        <v>0</v>
      </c>
      <c r="BL144" s="15" t="s">
        <v>125</v>
      </c>
      <c r="BM144" s="144" t="s">
        <v>315</v>
      </c>
    </row>
    <row r="145" spans="2:65" s="12" customFormat="1">
      <c r="B145" s="146"/>
      <c r="D145" s="147" t="s">
        <v>126</v>
      </c>
      <c r="E145" s="148" t="s">
        <v>1</v>
      </c>
      <c r="F145" s="149" t="s">
        <v>316</v>
      </c>
      <c r="H145" s="150">
        <v>173</v>
      </c>
      <c r="I145" s="151"/>
      <c r="L145" s="146"/>
      <c r="M145" s="152"/>
      <c r="T145" s="153"/>
      <c r="AT145" s="148" t="s">
        <v>126</v>
      </c>
      <c r="AU145" s="148" t="s">
        <v>83</v>
      </c>
      <c r="AV145" s="12" t="s">
        <v>83</v>
      </c>
      <c r="AW145" s="12" t="s">
        <v>32</v>
      </c>
      <c r="AX145" s="12" t="s">
        <v>82</v>
      </c>
      <c r="AY145" s="148" t="s">
        <v>119</v>
      </c>
    </row>
    <row r="146" spans="2:65" s="1" customFormat="1" ht="21.75" customHeight="1">
      <c r="B146" s="131"/>
      <c r="C146" s="132" t="s">
        <v>162</v>
      </c>
      <c r="D146" s="132" t="s">
        <v>121</v>
      </c>
      <c r="E146" s="133" t="s">
        <v>160</v>
      </c>
      <c r="F146" s="134" t="s">
        <v>161</v>
      </c>
      <c r="G146" s="135" t="s">
        <v>124</v>
      </c>
      <c r="H146" s="136">
        <v>265.7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41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125</v>
      </c>
      <c r="AT146" s="144" t="s">
        <v>121</v>
      </c>
      <c r="AU146" s="144" t="s">
        <v>83</v>
      </c>
      <c r="AY146" s="15" t="s">
        <v>119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82</v>
      </c>
      <c r="BK146" s="145">
        <f>ROUND(I146*H146,2)</f>
        <v>0</v>
      </c>
      <c r="BL146" s="15" t="s">
        <v>125</v>
      </c>
      <c r="BM146" s="144" t="s">
        <v>317</v>
      </c>
    </row>
    <row r="147" spans="2:65" s="12" customFormat="1">
      <c r="B147" s="146"/>
      <c r="D147" s="147" t="s">
        <v>126</v>
      </c>
      <c r="E147" s="148" t="s">
        <v>1</v>
      </c>
      <c r="F147" s="149" t="s">
        <v>312</v>
      </c>
      <c r="H147" s="150">
        <v>265.7</v>
      </c>
      <c r="I147" s="151"/>
      <c r="L147" s="146"/>
      <c r="M147" s="152"/>
      <c r="T147" s="153"/>
      <c r="AT147" s="148" t="s">
        <v>126</v>
      </c>
      <c r="AU147" s="148" t="s">
        <v>83</v>
      </c>
      <c r="AV147" s="12" t="s">
        <v>83</v>
      </c>
      <c r="AW147" s="12" t="s">
        <v>32</v>
      </c>
      <c r="AX147" s="12" t="s">
        <v>82</v>
      </c>
      <c r="AY147" s="148" t="s">
        <v>119</v>
      </c>
    </row>
    <row r="148" spans="2:65" s="1" customFormat="1" ht="21.75" customHeight="1">
      <c r="B148" s="131"/>
      <c r="C148" s="132" t="s">
        <v>165</v>
      </c>
      <c r="D148" s="132" t="s">
        <v>121</v>
      </c>
      <c r="E148" s="133" t="s">
        <v>318</v>
      </c>
      <c r="F148" s="134" t="s">
        <v>319</v>
      </c>
      <c r="G148" s="135" t="s">
        <v>124</v>
      </c>
      <c r="H148" s="136">
        <v>173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125</v>
      </c>
      <c r="AT148" s="144" t="s">
        <v>121</v>
      </c>
      <c r="AU148" s="144" t="s">
        <v>83</v>
      </c>
      <c r="AY148" s="15" t="s">
        <v>119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82</v>
      </c>
      <c r="BK148" s="145">
        <f>ROUND(I148*H148,2)</f>
        <v>0</v>
      </c>
      <c r="BL148" s="15" t="s">
        <v>125</v>
      </c>
      <c r="BM148" s="144" t="s">
        <v>320</v>
      </c>
    </row>
    <row r="149" spans="2:65" s="12" customFormat="1">
      <c r="B149" s="146"/>
      <c r="D149" s="147" t="s">
        <v>126</v>
      </c>
      <c r="E149" s="148" t="s">
        <v>1</v>
      </c>
      <c r="F149" s="149" t="s">
        <v>316</v>
      </c>
      <c r="H149" s="150">
        <v>173</v>
      </c>
      <c r="I149" s="151"/>
      <c r="L149" s="146"/>
      <c r="M149" s="152"/>
      <c r="T149" s="153"/>
      <c r="AT149" s="148" t="s">
        <v>126</v>
      </c>
      <c r="AU149" s="148" t="s">
        <v>83</v>
      </c>
      <c r="AV149" s="12" t="s">
        <v>83</v>
      </c>
      <c r="AW149" s="12" t="s">
        <v>32</v>
      </c>
      <c r="AX149" s="12" t="s">
        <v>82</v>
      </c>
      <c r="AY149" s="148" t="s">
        <v>119</v>
      </c>
    </row>
    <row r="150" spans="2:65" s="1" customFormat="1" ht="33" customHeight="1">
      <c r="B150" s="131"/>
      <c r="C150" s="132" t="s">
        <v>169</v>
      </c>
      <c r="D150" s="132" t="s">
        <v>121</v>
      </c>
      <c r="E150" s="133" t="s">
        <v>163</v>
      </c>
      <c r="F150" s="134" t="s">
        <v>164</v>
      </c>
      <c r="G150" s="135" t="s">
        <v>153</v>
      </c>
      <c r="H150" s="136">
        <v>324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41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125</v>
      </c>
      <c r="AT150" s="144" t="s">
        <v>121</v>
      </c>
      <c r="AU150" s="144" t="s">
        <v>83</v>
      </c>
      <c r="AY150" s="15" t="s">
        <v>119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82</v>
      </c>
      <c r="BK150" s="145">
        <f>ROUND(I150*H150,2)</f>
        <v>0</v>
      </c>
      <c r="BL150" s="15" t="s">
        <v>125</v>
      </c>
      <c r="BM150" s="144" t="s">
        <v>321</v>
      </c>
    </row>
    <row r="151" spans="2:65" s="12" customFormat="1" ht="22.5">
      <c r="B151" s="146"/>
      <c r="D151" s="147" t="s">
        <v>126</v>
      </c>
      <c r="E151" s="148" t="s">
        <v>1</v>
      </c>
      <c r="F151" s="149" t="s">
        <v>310</v>
      </c>
      <c r="H151" s="150">
        <v>324</v>
      </c>
      <c r="I151" s="151"/>
      <c r="L151" s="146"/>
      <c r="M151" s="152"/>
      <c r="T151" s="153"/>
      <c r="AT151" s="148" t="s">
        <v>126</v>
      </c>
      <c r="AU151" s="148" t="s">
        <v>83</v>
      </c>
      <c r="AV151" s="12" t="s">
        <v>83</v>
      </c>
      <c r="AW151" s="12" t="s">
        <v>32</v>
      </c>
      <c r="AX151" s="12" t="s">
        <v>82</v>
      </c>
      <c r="AY151" s="148" t="s">
        <v>119</v>
      </c>
    </row>
    <row r="152" spans="2:65" s="1" customFormat="1" ht="33" customHeight="1">
      <c r="B152" s="131"/>
      <c r="C152" s="132" t="s">
        <v>174</v>
      </c>
      <c r="D152" s="132" t="s">
        <v>121</v>
      </c>
      <c r="E152" s="133" t="s">
        <v>166</v>
      </c>
      <c r="F152" s="134" t="s">
        <v>167</v>
      </c>
      <c r="G152" s="135" t="s">
        <v>153</v>
      </c>
      <c r="H152" s="136">
        <v>252.03200000000001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41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125</v>
      </c>
      <c r="AT152" s="144" t="s">
        <v>121</v>
      </c>
      <c r="AU152" s="144" t="s">
        <v>83</v>
      </c>
      <c r="AY152" s="15" t="s">
        <v>119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82</v>
      </c>
      <c r="BK152" s="145">
        <f>ROUND(I152*H152,2)</f>
        <v>0</v>
      </c>
      <c r="BL152" s="15" t="s">
        <v>125</v>
      </c>
      <c r="BM152" s="144" t="s">
        <v>322</v>
      </c>
    </row>
    <row r="153" spans="2:65" s="12" customFormat="1" ht="22.5">
      <c r="B153" s="146"/>
      <c r="D153" s="147" t="s">
        <v>126</v>
      </c>
      <c r="E153" s="148" t="s">
        <v>1</v>
      </c>
      <c r="F153" s="149" t="s">
        <v>310</v>
      </c>
      <c r="H153" s="150">
        <v>324</v>
      </c>
      <c r="I153" s="151"/>
      <c r="L153" s="146"/>
      <c r="M153" s="152"/>
      <c r="T153" s="153"/>
      <c r="AT153" s="148" t="s">
        <v>126</v>
      </c>
      <c r="AU153" s="148" t="s">
        <v>83</v>
      </c>
      <c r="AV153" s="12" t="s">
        <v>83</v>
      </c>
      <c r="AW153" s="12" t="s">
        <v>32</v>
      </c>
      <c r="AX153" s="12" t="s">
        <v>76</v>
      </c>
      <c r="AY153" s="148" t="s">
        <v>119</v>
      </c>
    </row>
    <row r="154" spans="2:65" s="12" customFormat="1">
      <c r="B154" s="146"/>
      <c r="D154" s="147" t="s">
        <v>126</v>
      </c>
      <c r="E154" s="148" t="s">
        <v>1</v>
      </c>
      <c r="F154" s="149" t="s">
        <v>323</v>
      </c>
      <c r="H154" s="150">
        <v>-17.05</v>
      </c>
      <c r="I154" s="151"/>
      <c r="L154" s="146"/>
      <c r="M154" s="152"/>
      <c r="T154" s="153"/>
      <c r="AT154" s="148" t="s">
        <v>126</v>
      </c>
      <c r="AU154" s="148" t="s">
        <v>83</v>
      </c>
      <c r="AV154" s="12" t="s">
        <v>83</v>
      </c>
      <c r="AW154" s="12" t="s">
        <v>32</v>
      </c>
      <c r="AX154" s="12" t="s">
        <v>76</v>
      </c>
      <c r="AY154" s="148" t="s">
        <v>119</v>
      </c>
    </row>
    <row r="155" spans="2:65" s="12" customFormat="1">
      <c r="B155" s="146"/>
      <c r="D155" s="147" t="s">
        <v>126</v>
      </c>
      <c r="E155" s="148" t="s">
        <v>1</v>
      </c>
      <c r="F155" s="149" t="s">
        <v>324</v>
      </c>
      <c r="H155" s="150">
        <v>-34.090000000000003</v>
      </c>
      <c r="I155" s="151"/>
      <c r="L155" s="146"/>
      <c r="M155" s="152"/>
      <c r="T155" s="153"/>
      <c r="AT155" s="148" t="s">
        <v>126</v>
      </c>
      <c r="AU155" s="148" t="s">
        <v>83</v>
      </c>
      <c r="AV155" s="12" t="s">
        <v>83</v>
      </c>
      <c r="AW155" s="12" t="s">
        <v>32</v>
      </c>
      <c r="AX155" s="12" t="s">
        <v>76</v>
      </c>
      <c r="AY155" s="148" t="s">
        <v>119</v>
      </c>
    </row>
    <row r="156" spans="2:65" s="12" customFormat="1">
      <c r="B156" s="146"/>
      <c r="D156" s="147" t="s">
        <v>126</v>
      </c>
      <c r="E156" s="148" t="s">
        <v>1</v>
      </c>
      <c r="F156" s="149" t="s">
        <v>325</v>
      </c>
      <c r="H156" s="150">
        <v>-20.827999999999999</v>
      </c>
      <c r="I156" s="151"/>
      <c r="L156" s="146"/>
      <c r="M156" s="152"/>
      <c r="T156" s="153"/>
      <c r="AT156" s="148" t="s">
        <v>126</v>
      </c>
      <c r="AU156" s="148" t="s">
        <v>83</v>
      </c>
      <c r="AV156" s="12" t="s">
        <v>83</v>
      </c>
      <c r="AW156" s="12" t="s">
        <v>32</v>
      </c>
      <c r="AX156" s="12" t="s">
        <v>76</v>
      </c>
      <c r="AY156" s="148" t="s">
        <v>119</v>
      </c>
    </row>
    <row r="157" spans="2:65" s="13" customFormat="1">
      <c r="B157" s="154"/>
      <c r="D157" s="147" t="s">
        <v>126</v>
      </c>
      <c r="E157" s="155" t="s">
        <v>1</v>
      </c>
      <c r="F157" s="156" t="s">
        <v>168</v>
      </c>
      <c r="H157" s="157">
        <v>252.03200000000001</v>
      </c>
      <c r="I157" s="158"/>
      <c r="L157" s="154"/>
      <c r="M157" s="159"/>
      <c r="T157" s="160"/>
      <c r="AT157" s="155" t="s">
        <v>126</v>
      </c>
      <c r="AU157" s="155" t="s">
        <v>83</v>
      </c>
      <c r="AV157" s="13" t="s">
        <v>125</v>
      </c>
      <c r="AW157" s="13" t="s">
        <v>32</v>
      </c>
      <c r="AX157" s="13" t="s">
        <v>82</v>
      </c>
      <c r="AY157" s="155" t="s">
        <v>119</v>
      </c>
    </row>
    <row r="158" spans="2:65" s="1" customFormat="1" ht="21.75" customHeight="1">
      <c r="B158" s="131"/>
      <c r="C158" s="161" t="s">
        <v>177</v>
      </c>
      <c r="D158" s="161" t="s">
        <v>170</v>
      </c>
      <c r="E158" s="162" t="s">
        <v>171</v>
      </c>
      <c r="F158" s="163" t="s">
        <v>172</v>
      </c>
      <c r="G158" s="164" t="s">
        <v>173</v>
      </c>
      <c r="H158" s="165">
        <v>669.90099999999995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41</v>
      </c>
      <c r="P158" s="142">
        <f>O158*H158</f>
        <v>0</v>
      </c>
      <c r="Q158" s="142">
        <v>1</v>
      </c>
      <c r="R158" s="142">
        <f>Q158*H158</f>
        <v>669.90099999999995</v>
      </c>
      <c r="S158" s="142">
        <v>0</v>
      </c>
      <c r="T158" s="143">
        <f>S158*H158</f>
        <v>0</v>
      </c>
      <c r="AR158" s="144" t="s">
        <v>147</v>
      </c>
      <c r="AT158" s="144" t="s">
        <v>170</v>
      </c>
      <c r="AU158" s="144" t="s">
        <v>83</v>
      </c>
      <c r="AY158" s="15" t="s">
        <v>119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5" t="s">
        <v>82</v>
      </c>
      <c r="BK158" s="145">
        <f>ROUND(I158*H158,2)</f>
        <v>0</v>
      </c>
      <c r="BL158" s="15" t="s">
        <v>125</v>
      </c>
      <c r="BM158" s="144" t="s">
        <v>326</v>
      </c>
    </row>
    <row r="159" spans="2:65" s="12" customFormat="1" ht="22.5">
      <c r="B159" s="146"/>
      <c r="D159" s="147" t="s">
        <v>126</v>
      </c>
      <c r="E159" s="148" t="s">
        <v>1</v>
      </c>
      <c r="F159" s="149" t="s">
        <v>310</v>
      </c>
      <c r="H159" s="150">
        <v>324</v>
      </c>
      <c r="I159" s="151"/>
      <c r="L159" s="146"/>
      <c r="M159" s="152"/>
      <c r="T159" s="153"/>
      <c r="AT159" s="148" t="s">
        <v>126</v>
      </c>
      <c r="AU159" s="148" t="s">
        <v>83</v>
      </c>
      <c r="AV159" s="12" t="s">
        <v>83</v>
      </c>
      <c r="AW159" s="12" t="s">
        <v>32</v>
      </c>
      <c r="AX159" s="12" t="s">
        <v>76</v>
      </c>
      <c r="AY159" s="148" t="s">
        <v>119</v>
      </c>
    </row>
    <row r="160" spans="2:65" s="12" customFormat="1">
      <c r="B160" s="146"/>
      <c r="D160" s="147" t="s">
        <v>126</v>
      </c>
      <c r="E160" s="148" t="s">
        <v>1</v>
      </c>
      <c r="F160" s="149" t="s">
        <v>323</v>
      </c>
      <c r="H160" s="150">
        <v>-17.05</v>
      </c>
      <c r="I160" s="151"/>
      <c r="L160" s="146"/>
      <c r="M160" s="152"/>
      <c r="T160" s="153"/>
      <c r="AT160" s="148" t="s">
        <v>126</v>
      </c>
      <c r="AU160" s="148" t="s">
        <v>83</v>
      </c>
      <c r="AV160" s="12" t="s">
        <v>83</v>
      </c>
      <c r="AW160" s="12" t="s">
        <v>32</v>
      </c>
      <c r="AX160" s="12" t="s">
        <v>76</v>
      </c>
      <c r="AY160" s="148" t="s">
        <v>119</v>
      </c>
    </row>
    <row r="161" spans="2:65" s="12" customFormat="1">
      <c r="B161" s="146"/>
      <c r="D161" s="147" t="s">
        <v>126</v>
      </c>
      <c r="E161" s="148" t="s">
        <v>1</v>
      </c>
      <c r="F161" s="149" t="s">
        <v>324</v>
      </c>
      <c r="H161" s="150">
        <v>-34.090000000000003</v>
      </c>
      <c r="I161" s="151"/>
      <c r="L161" s="146"/>
      <c r="M161" s="152"/>
      <c r="T161" s="153"/>
      <c r="AT161" s="148" t="s">
        <v>126</v>
      </c>
      <c r="AU161" s="148" t="s">
        <v>83</v>
      </c>
      <c r="AV161" s="12" t="s">
        <v>83</v>
      </c>
      <c r="AW161" s="12" t="s">
        <v>32</v>
      </c>
      <c r="AX161" s="12" t="s">
        <v>76</v>
      </c>
      <c r="AY161" s="148" t="s">
        <v>119</v>
      </c>
    </row>
    <row r="162" spans="2:65" s="12" customFormat="1">
      <c r="B162" s="146"/>
      <c r="D162" s="147" t="s">
        <v>126</v>
      </c>
      <c r="E162" s="148" t="s">
        <v>1</v>
      </c>
      <c r="F162" s="149" t="s">
        <v>325</v>
      </c>
      <c r="H162" s="150">
        <v>-20.827999999999999</v>
      </c>
      <c r="I162" s="151"/>
      <c r="L162" s="146"/>
      <c r="M162" s="152"/>
      <c r="T162" s="153"/>
      <c r="AT162" s="148" t="s">
        <v>126</v>
      </c>
      <c r="AU162" s="148" t="s">
        <v>83</v>
      </c>
      <c r="AV162" s="12" t="s">
        <v>83</v>
      </c>
      <c r="AW162" s="12" t="s">
        <v>32</v>
      </c>
      <c r="AX162" s="12" t="s">
        <v>76</v>
      </c>
      <c r="AY162" s="148" t="s">
        <v>119</v>
      </c>
    </row>
    <row r="163" spans="2:65" s="13" customFormat="1">
      <c r="B163" s="154"/>
      <c r="D163" s="147" t="s">
        <v>126</v>
      </c>
      <c r="E163" s="155" t="s">
        <v>1</v>
      </c>
      <c r="F163" s="156" t="s">
        <v>168</v>
      </c>
      <c r="H163" s="157">
        <v>252.03200000000001</v>
      </c>
      <c r="I163" s="158"/>
      <c r="L163" s="154"/>
      <c r="M163" s="159"/>
      <c r="T163" s="160"/>
      <c r="AT163" s="155" t="s">
        <v>126</v>
      </c>
      <c r="AU163" s="155" t="s">
        <v>83</v>
      </c>
      <c r="AV163" s="13" t="s">
        <v>125</v>
      </c>
      <c r="AW163" s="13" t="s">
        <v>32</v>
      </c>
      <c r="AX163" s="13" t="s">
        <v>76</v>
      </c>
      <c r="AY163" s="155" t="s">
        <v>119</v>
      </c>
    </row>
    <row r="164" spans="2:65" s="12" customFormat="1">
      <c r="B164" s="146"/>
      <c r="D164" s="147" t="s">
        <v>126</v>
      </c>
      <c r="E164" s="148" t="s">
        <v>1</v>
      </c>
      <c r="F164" s="149" t="s">
        <v>327</v>
      </c>
      <c r="H164" s="150">
        <v>669.90099999999995</v>
      </c>
      <c r="I164" s="151"/>
      <c r="L164" s="146"/>
      <c r="M164" s="152"/>
      <c r="T164" s="153"/>
      <c r="AT164" s="148" t="s">
        <v>126</v>
      </c>
      <c r="AU164" s="148" t="s">
        <v>83</v>
      </c>
      <c r="AV164" s="12" t="s">
        <v>83</v>
      </c>
      <c r="AW164" s="12" t="s">
        <v>32</v>
      </c>
      <c r="AX164" s="12" t="s">
        <v>82</v>
      </c>
      <c r="AY164" s="148" t="s">
        <v>119</v>
      </c>
    </row>
    <row r="165" spans="2:65" s="1" customFormat="1" ht="16.5" customHeight="1">
      <c r="B165" s="131"/>
      <c r="C165" s="132" t="s">
        <v>180</v>
      </c>
      <c r="D165" s="132" t="s">
        <v>121</v>
      </c>
      <c r="E165" s="133" t="s">
        <v>175</v>
      </c>
      <c r="F165" s="134" t="s">
        <v>176</v>
      </c>
      <c r="G165" s="135" t="s">
        <v>153</v>
      </c>
      <c r="H165" s="136">
        <v>324</v>
      </c>
      <c r="I165" s="137"/>
      <c r="J165" s="138">
        <f>ROUND(I165*H165,2)</f>
        <v>0</v>
      </c>
      <c r="K165" s="139"/>
      <c r="L165" s="30"/>
      <c r="M165" s="140" t="s">
        <v>1</v>
      </c>
      <c r="N165" s="141" t="s">
        <v>41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125</v>
      </c>
      <c r="AT165" s="144" t="s">
        <v>121</v>
      </c>
      <c r="AU165" s="144" t="s">
        <v>83</v>
      </c>
      <c r="AY165" s="15" t="s">
        <v>119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5" t="s">
        <v>82</v>
      </c>
      <c r="BK165" s="145">
        <f>ROUND(I165*H165,2)</f>
        <v>0</v>
      </c>
      <c r="BL165" s="15" t="s">
        <v>125</v>
      </c>
      <c r="BM165" s="144" t="s">
        <v>328</v>
      </c>
    </row>
    <row r="166" spans="2:65" s="12" customFormat="1" ht="22.5">
      <c r="B166" s="146"/>
      <c r="D166" s="147" t="s">
        <v>126</v>
      </c>
      <c r="E166" s="148" t="s">
        <v>1</v>
      </c>
      <c r="F166" s="149" t="s">
        <v>310</v>
      </c>
      <c r="H166" s="150">
        <v>324</v>
      </c>
      <c r="I166" s="151"/>
      <c r="L166" s="146"/>
      <c r="M166" s="152"/>
      <c r="T166" s="153"/>
      <c r="AT166" s="148" t="s">
        <v>126</v>
      </c>
      <c r="AU166" s="148" t="s">
        <v>83</v>
      </c>
      <c r="AV166" s="12" t="s">
        <v>83</v>
      </c>
      <c r="AW166" s="12" t="s">
        <v>32</v>
      </c>
      <c r="AX166" s="12" t="s">
        <v>82</v>
      </c>
      <c r="AY166" s="148" t="s">
        <v>119</v>
      </c>
    </row>
    <row r="167" spans="2:65" s="1" customFormat="1" ht="24.2" customHeight="1">
      <c r="B167" s="131"/>
      <c r="C167" s="132" t="s">
        <v>184</v>
      </c>
      <c r="D167" s="132" t="s">
        <v>121</v>
      </c>
      <c r="E167" s="133" t="s">
        <v>178</v>
      </c>
      <c r="F167" s="134" t="s">
        <v>179</v>
      </c>
      <c r="G167" s="135" t="s">
        <v>173</v>
      </c>
      <c r="H167" s="136">
        <v>712.8</v>
      </c>
      <c r="I167" s="137"/>
      <c r="J167" s="138">
        <f>ROUND(I167*H167,2)</f>
        <v>0</v>
      </c>
      <c r="K167" s="139"/>
      <c r="L167" s="30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125</v>
      </c>
      <c r="AT167" s="144" t="s">
        <v>121</v>
      </c>
      <c r="AU167" s="144" t="s">
        <v>83</v>
      </c>
      <c r="AY167" s="15" t="s">
        <v>119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5" t="s">
        <v>82</v>
      </c>
      <c r="BK167" s="145">
        <f>ROUND(I167*H167,2)</f>
        <v>0</v>
      </c>
      <c r="BL167" s="15" t="s">
        <v>125</v>
      </c>
      <c r="BM167" s="144" t="s">
        <v>329</v>
      </c>
    </row>
    <row r="168" spans="2:65" s="12" customFormat="1" ht="22.5">
      <c r="B168" s="146"/>
      <c r="D168" s="147" t="s">
        <v>126</v>
      </c>
      <c r="E168" s="148" t="s">
        <v>1</v>
      </c>
      <c r="F168" s="149" t="s">
        <v>310</v>
      </c>
      <c r="H168" s="150">
        <v>324</v>
      </c>
      <c r="I168" s="151"/>
      <c r="L168" s="146"/>
      <c r="M168" s="152"/>
      <c r="T168" s="153"/>
      <c r="AT168" s="148" t="s">
        <v>126</v>
      </c>
      <c r="AU168" s="148" t="s">
        <v>83</v>
      </c>
      <c r="AV168" s="12" t="s">
        <v>83</v>
      </c>
      <c r="AW168" s="12" t="s">
        <v>32</v>
      </c>
      <c r="AX168" s="12" t="s">
        <v>76</v>
      </c>
      <c r="AY168" s="148" t="s">
        <v>119</v>
      </c>
    </row>
    <row r="169" spans="2:65" s="12" customFormat="1">
      <c r="B169" s="146"/>
      <c r="D169" s="147" t="s">
        <v>126</v>
      </c>
      <c r="E169" s="148" t="s">
        <v>1</v>
      </c>
      <c r="F169" s="149" t="s">
        <v>330</v>
      </c>
      <c r="H169" s="150">
        <v>712.8</v>
      </c>
      <c r="I169" s="151"/>
      <c r="L169" s="146"/>
      <c r="M169" s="152"/>
      <c r="T169" s="153"/>
      <c r="AT169" s="148" t="s">
        <v>126</v>
      </c>
      <c r="AU169" s="148" t="s">
        <v>83</v>
      </c>
      <c r="AV169" s="12" t="s">
        <v>83</v>
      </c>
      <c r="AW169" s="12" t="s">
        <v>32</v>
      </c>
      <c r="AX169" s="12" t="s">
        <v>82</v>
      </c>
      <c r="AY169" s="148" t="s">
        <v>119</v>
      </c>
    </row>
    <row r="170" spans="2:65" s="1" customFormat="1" ht="21.75" customHeight="1">
      <c r="B170" s="131"/>
      <c r="C170" s="132" t="s">
        <v>187</v>
      </c>
      <c r="D170" s="132" t="s">
        <v>121</v>
      </c>
      <c r="E170" s="133" t="s">
        <v>181</v>
      </c>
      <c r="F170" s="134" t="s">
        <v>182</v>
      </c>
      <c r="G170" s="135" t="s">
        <v>153</v>
      </c>
      <c r="H170" s="136">
        <v>252.03200000000001</v>
      </c>
      <c r="I170" s="137"/>
      <c r="J170" s="138">
        <f>ROUND(I170*H170,2)</f>
        <v>0</v>
      </c>
      <c r="K170" s="139"/>
      <c r="L170" s="30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125</v>
      </c>
      <c r="AT170" s="144" t="s">
        <v>121</v>
      </c>
      <c r="AU170" s="144" t="s">
        <v>83</v>
      </c>
      <c r="AY170" s="15" t="s">
        <v>119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5" t="s">
        <v>82</v>
      </c>
      <c r="BK170" s="145">
        <f>ROUND(I170*H170,2)</f>
        <v>0</v>
      </c>
      <c r="BL170" s="15" t="s">
        <v>125</v>
      </c>
      <c r="BM170" s="144" t="s">
        <v>331</v>
      </c>
    </row>
    <row r="171" spans="2:65" s="12" customFormat="1" ht="22.5">
      <c r="B171" s="146"/>
      <c r="D171" s="147" t="s">
        <v>126</v>
      </c>
      <c r="E171" s="148" t="s">
        <v>1</v>
      </c>
      <c r="F171" s="149" t="s">
        <v>310</v>
      </c>
      <c r="H171" s="150">
        <v>324</v>
      </c>
      <c r="I171" s="151"/>
      <c r="L171" s="146"/>
      <c r="M171" s="152"/>
      <c r="T171" s="153"/>
      <c r="AT171" s="148" t="s">
        <v>126</v>
      </c>
      <c r="AU171" s="148" t="s">
        <v>83</v>
      </c>
      <c r="AV171" s="12" t="s">
        <v>83</v>
      </c>
      <c r="AW171" s="12" t="s">
        <v>32</v>
      </c>
      <c r="AX171" s="12" t="s">
        <v>76</v>
      </c>
      <c r="AY171" s="148" t="s">
        <v>119</v>
      </c>
    </row>
    <row r="172" spans="2:65" s="12" customFormat="1">
      <c r="B172" s="146"/>
      <c r="D172" s="147" t="s">
        <v>126</v>
      </c>
      <c r="E172" s="148" t="s">
        <v>1</v>
      </c>
      <c r="F172" s="149" t="s">
        <v>323</v>
      </c>
      <c r="H172" s="150">
        <v>-17.05</v>
      </c>
      <c r="I172" s="151"/>
      <c r="L172" s="146"/>
      <c r="M172" s="152"/>
      <c r="T172" s="153"/>
      <c r="AT172" s="148" t="s">
        <v>126</v>
      </c>
      <c r="AU172" s="148" t="s">
        <v>83</v>
      </c>
      <c r="AV172" s="12" t="s">
        <v>83</v>
      </c>
      <c r="AW172" s="12" t="s">
        <v>32</v>
      </c>
      <c r="AX172" s="12" t="s">
        <v>76</v>
      </c>
      <c r="AY172" s="148" t="s">
        <v>119</v>
      </c>
    </row>
    <row r="173" spans="2:65" s="12" customFormat="1">
      <c r="B173" s="146"/>
      <c r="D173" s="147" t="s">
        <v>126</v>
      </c>
      <c r="E173" s="148" t="s">
        <v>1</v>
      </c>
      <c r="F173" s="149" t="s">
        <v>324</v>
      </c>
      <c r="H173" s="150">
        <v>-34.090000000000003</v>
      </c>
      <c r="I173" s="151"/>
      <c r="L173" s="146"/>
      <c r="M173" s="152"/>
      <c r="T173" s="153"/>
      <c r="AT173" s="148" t="s">
        <v>126</v>
      </c>
      <c r="AU173" s="148" t="s">
        <v>83</v>
      </c>
      <c r="AV173" s="12" t="s">
        <v>83</v>
      </c>
      <c r="AW173" s="12" t="s">
        <v>32</v>
      </c>
      <c r="AX173" s="12" t="s">
        <v>76</v>
      </c>
      <c r="AY173" s="148" t="s">
        <v>119</v>
      </c>
    </row>
    <row r="174" spans="2:65" s="12" customFormat="1">
      <c r="B174" s="146"/>
      <c r="D174" s="147" t="s">
        <v>126</v>
      </c>
      <c r="E174" s="148" t="s">
        <v>1</v>
      </c>
      <c r="F174" s="149" t="s">
        <v>325</v>
      </c>
      <c r="H174" s="150">
        <v>-20.827999999999999</v>
      </c>
      <c r="I174" s="151"/>
      <c r="L174" s="146"/>
      <c r="M174" s="152"/>
      <c r="T174" s="153"/>
      <c r="AT174" s="148" t="s">
        <v>126</v>
      </c>
      <c r="AU174" s="148" t="s">
        <v>83</v>
      </c>
      <c r="AV174" s="12" t="s">
        <v>83</v>
      </c>
      <c r="AW174" s="12" t="s">
        <v>32</v>
      </c>
      <c r="AX174" s="12" t="s">
        <v>76</v>
      </c>
      <c r="AY174" s="148" t="s">
        <v>119</v>
      </c>
    </row>
    <row r="175" spans="2:65" s="13" customFormat="1">
      <c r="B175" s="154"/>
      <c r="D175" s="147" t="s">
        <v>126</v>
      </c>
      <c r="E175" s="155" t="s">
        <v>1</v>
      </c>
      <c r="F175" s="156" t="s">
        <v>168</v>
      </c>
      <c r="H175" s="157">
        <v>252.03200000000001</v>
      </c>
      <c r="I175" s="158"/>
      <c r="L175" s="154"/>
      <c r="M175" s="159"/>
      <c r="T175" s="160"/>
      <c r="AT175" s="155" t="s">
        <v>126</v>
      </c>
      <c r="AU175" s="155" t="s">
        <v>83</v>
      </c>
      <c r="AV175" s="13" t="s">
        <v>125</v>
      </c>
      <c r="AW175" s="13" t="s">
        <v>32</v>
      </c>
      <c r="AX175" s="13" t="s">
        <v>82</v>
      </c>
      <c r="AY175" s="155" t="s">
        <v>119</v>
      </c>
    </row>
    <row r="176" spans="2:65" s="11" customFormat="1" ht="22.9" customHeight="1">
      <c r="B176" s="119"/>
      <c r="D176" s="120" t="s">
        <v>75</v>
      </c>
      <c r="E176" s="129" t="s">
        <v>125</v>
      </c>
      <c r="F176" s="129" t="s">
        <v>183</v>
      </c>
      <c r="I176" s="122"/>
      <c r="J176" s="130">
        <f>BK176</f>
        <v>0</v>
      </c>
      <c r="L176" s="119"/>
      <c r="M176" s="124"/>
      <c r="P176" s="125">
        <f>SUM(P177:P184)</f>
        <v>0</v>
      </c>
      <c r="R176" s="125">
        <f>SUM(R177:R184)</f>
        <v>2.64E-2</v>
      </c>
      <c r="T176" s="126">
        <f>SUM(T177:T184)</f>
        <v>0</v>
      </c>
      <c r="AR176" s="120" t="s">
        <v>82</v>
      </c>
      <c r="AT176" s="127" t="s">
        <v>75</v>
      </c>
      <c r="AU176" s="127" t="s">
        <v>82</v>
      </c>
      <c r="AY176" s="120" t="s">
        <v>119</v>
      </c>
      <c r="BK176" s="128">
        <f>SUM(BK177:BK184)</f>
        <v>0</v>
      </c>
    </row>
    <row r="177" spans="2:65" s="1" customFormat="1" ht="21.75" customHeight="1">
      <c r="B177" s="131"/>
      <c r="C177" s="132" t="s">
        <v>7</v>
      </c>
      <c r="D177" s="132" t="s">
        <v>121</v>
      </c>
      <c r="E177" s="133" t="s">
        <v>185</v>
      </c>
      <c r="F177" s="134" t="s">
        <v>186</v>
      </c>
      <c r="G177" s="135" t="s">
        <v>153</v>
      </c>
      <c r="H177" s="136">
        <v>39.892000000000003</v>
      </c>
      <c r="I177" s="137"/>
      <c r="J177" s="138">
        <f>ROUND(I177*H177,2)</f>
        <v>0</v>
      </c>
      <c r="K177" s="139"/>
      <c r="L177" s="30"/>
      <c r="M177" s="140" t="s">
        <v>1</v>
      </c>
      <c r="N177" s="141" t="s">
        <v>41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125</v>
      </c>
      <c r="AT177" s="144" t="s">
        <v>121</v>
      </c>
      <c r="AU177" s="144" t="s">
        <v>83</v>
      </c>
      <c r="AY177" s="15" t="s">
        <v>119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82</v>
      </c>
      <c r="BK177" s="145">
        <f>ROUND(I177*H177,2)</f>
        <v>0</v>
      </c>
      <c r="BL177" s="15" t="s">
        <v>125</v>
      </c>
      <c r="BM177" s="144" t="s">
        <v>332</v>
      </c>
    </row>
    <row r="178" spans="2:65" s="12" customFormat="1">
      <c r="B178" s="146"/>
      <c r="D178" s="147" t="s">
        <v>126</v>
      </c>
      <c r="E178" s="148" t="s">
        <v>1</v>
      </c>
      <c r="F178" s="149" t="s">
        <v>333</v>
      </c>
      <c r="H178" s="150">
        <v>36.524999999999999</v>
      </c>
      <c r="I178" s="151"/>
      <c r="L178" s="146"/>
      <c r="M178" s="152"/>
      <c r="T178" s="153"/>
      <c r="AT178" s="148" t="s">
        <v>126</v>
      </c>
      <c r="AU178" s="148" t="s">
        <v>83</v>
      </c>
      <c r="AV178" s="12" t="s">
        <v>83</v>
      </c>
      <c r="AW178" s="12" t="s">
        <v>32</v>
      </c>
      <c r="AX178" s="12" t="s">
        <v>76</v>
      </c>
      <c r="AY178" s="148" t="s">
        <v>119</v>
      </c>
    </row>
    <row r="179" spans="2:65" s="12" customFormat="1" ht="22.5">
      <c r="B179" s="146"/>
      <c r="D179" s="147" t="s">
        <v>126</v>
      </c>
      <c r="E179" s="148" t="s">
        <v>1</v>
      </c>
      <c r="F179" s="149" t="s">
        <v>334</v>
      </c>
      <c r="H179" s="150">
        <v>-4.6829999999999998</v>
      </c>
      <c r="I179" s="151"/>
      <c r="L179" s="146"/>
      <c r="M179" s="152"/>
      <c r="T179" s="153"/>
      <c r="AT179" s="148" t="s">
        <v>126</v>
      </c>
      <c r="AU179" s="148" t="s">
        <v>83</v>
      </c>
      <c r="AV179" s="12" t="s">
        <v>83</v>
      </c>
      <c r="AW179" s="12" t="s">
        <v>32</v>
      </c>
      <c r="AX179" s="12" t="s">
        <v>76</v>
      </c>
      <c r="AY179" s="148" t="s">
        <v>119</v>
      </c>
    </row>
    <row r="180" spans="2:65" s="12" customFormat="1">
      <c r="B180" s="146"/>
      <c r="D180" s="147" t="s">
        <v>126</v>
      </c>
      <c r="E180" s="148" t="s">
        <v>1</v>
      </c>
      <c r="F180" s="149" t="s">
        <v>335</v>
      </c>
      <c r="H180" s="150">
        <v>8.0500000000000007</v>
      </c>
      <c r="I180" s="151"/>
      <c r="L180" s="146"/>
      <c r="M180" s="152"/>
      <c r="T180" s="153"/>
      <c r="AT180" s="148" t="s">
        <v>126</v>
      </c>
      <c r="AU180" s="148" t="s">
        <v>83</v>
      </c>
      <c r="AV180" s="12" t="s">
        <v>83</v>
      </c>
      <c r="AW180" s="12" t="s">
        <v>32</v>
      </c>
      <c r="AX180" s="12" t="s">
        <v>76</v>
      </c>
      <c r="AY180" s="148" t="s">
        <v>119</v>
      </c>
    </row>
    <row r="181" spans="2:65" s="13" customFormat="1">
      <c r="B181" s="154"/>
      <c r="D181" s="147" t="s">
        <v>126</v>
      </c>
      <c r="E181" s="155" t="s">
        <v>1</v>
      </c>
      <c r="F181" s="156" t="s">
        <v>168</v>
      </c>
      <c r="H181" s="157">
        <v>39.891999999999996</v>
      </c>
      <c r="I181" s="158"/>
      <c r="L181" s="154"/>
      <c r="M181" s="159"/>
      <c r="T181" s="160"/>
      <c r="AT181" s="155" t="s">
        <v>126</v>
      </c>
      <c r="AU181" s="155" t="s">
        <v>83</v>
      </c>
      <c r="AV181" s="13" t="s">
        <v>125</v>
      </c>
      <c r="AW181" s="13" t="s">
        <v>32</v>
      </c>
      <c r="AX181" s="13" t="s">
        <v>82</v>
      </c>
      <c r="AY181" s="155" t="s">
        <v>119</v>
      </c>
    </row>
    <row r="182" spans="2:65" s="1" customFormat="1" ht="24.2" customHeight="1">
      <c r="B182" s="131"/>
      <c r="C182" s="132" t="s">
        <v>193</v>
      </c>
      <c r="D182" s="132" t="s">
        <v>121</v>
      </c>
      <c r="E182" s="133" t="s">
        <v>336</v>
      </c>
      <c r="F182" s="134" t="s">
        <v>337</v>
      </c>
      <c r="G182" s="135" t="s">
        <v>213</v>
      </c>
      <c r="H182" s="136">
        <v>16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41</v>
      </c>
      <c r="P182" s="142">
        <f>O182*H182</f>
        <v>0</v>
      </c>
      <c r="Q182" s="142">
        <v>1.65E-3</v>
      </c>
      <c r="R182" s="142">
        <f>Q182*H182</f>
        <v>2.64E-2</v>
      </c>
      <c r="S182" s="142">
        <v>0</v>
      </c>
      <c r="T182" s="143">
        <f>S182*H182</f>
        <v>0</v>
      </c>
      <c r="AR182" s="144" t="s">
        <v>125</v>
      </c>
      <c r="AT182" s="144" t="s">
        <v>121</v>
      </c>
      <c r="AU182" s="144" t="s">
        <v>83</v>
      </c>
      <c r="AY182" s="15" t="s">
        <v>119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82</v>
      </c>
      <c r="BK182" s="145">
        <f>ROUND(I182*H182,2)</f>
        <v>0</v>
      </c>
      <c r="BL182" s="15" t="s">
        <v>125</v>
      </c>
      <c r="BM182" s="144" t="s">
        <v>338</v>
      </c>
    </row>
    <row r="183" spans="2:65" s="1" customFormat="1" ht="24.2" customHeight="1">
      <c r="B183" s="131"/>
      <c r="C183" s="132" t="s">
        <v>196</v>
      </c>
      <c r="D183" s="132" t="s">
        <v>121</v>
      </c>
      <c r="E183" s="133" t="s">
        <v>188</v>
      </c>
      <c r="F183" s="134" t="s">
        <v>189</v>
      </c>
      <c r="G183" s="135" t="s">
        <v>153</v>
      </c>
      <c r="H183" s="136">
        <v>9.3000000000000007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41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125</v>
      </c>
      <c r="AT183" s="144" t="s">
        <v>121</v>
      </c>
      <c r="AU183" s="144" t="s">
        <v>83</v>
      </c>
      <c r="AY183" s="15" t="s">
        <v>119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82</v>
      </c>
      <c r="BK183" s="145">
        <f>ROUND(I183*H183,2)</f>
        <v>0</v>
      </c>
      <c r="BL183" s="15" t="s">
        <v>125</v>
      </c>
      <c r="BM183" s="144" t="s">
        <v>339</v>
      </c>
    </row>
    <row r="184" spans="2:65" s="12" customFormat="1">
      <c r="B184" s="146"/>
      <c r="D184" s="147" t="s">
        <v>126</v>
      </c>
      <c r="E184" s="148" t="s">
        <v>1</v>
      </c>
      <c r="F184" s="149" t="s">
        <v>340</v>
      </c>
      <c r="H184" s="150">
        <v>9.3000000000000007</v>
      </c>
      <c r="I184" s="151"/>
      <c r="L184" s="146"/>
      <c r="M184" s="152"/>
      <c r="T184" s="153"/>
      <c r="AT184" s="148" t="s">
        <v>126</v>
      </c>
      <c r="AU184" s="148" t="s">
        <v>83</v>
      </c>
      <c r="AV184" s="12" t="s">
        <v>83</v>
      </c>
      <c r="AW184" s="12" t="s">
        <v>32</v>
      </c>
      <c r="AX184" s="12" t="s">
        <v>82</v>
      </c>
      <c r="AY184" s="148" t="s">
        <v>119</v>
      </c>
    </row>
    <row r="185" spans="2:65" s="11" customFormat="1" ht="22.9" customHeight="1">
      <c r="B185" s="119"/>
      <c r="D185" s="120" t="s">
        <v>75</v>
      </c>
      <c r="E185" s="129" t="s">
        <v>137</v>
      </c>
      <c r="F185" s="129" t="s">
        <v>190</v>
      </c>
      <c r="I185" s="122"/>
      <c r="J185" s="130">
        <f>BK185</f>
        <v>0</v>
      </c>
      <c r="L185" s="119"/>
      <c r="M185" s="124"/>
      <c r="P185" s="125">
        <f>SUM(P186:P199)</f>
        <v>0</v>
      </c>
      <c r="R185" s="125">
        <f>SUM(R186:R199)</f>
        <v>0.52489920000000001</v>
      </c>
      <c r="T185" s="126">
        <f>SUM(T186:T199)</f>
        <v>0</v>
      </c>
      <c r="AR185" s="120" t="s">
        <v>82</v>
      </c>
      <c r="AT185" s="127" t="s">
        <v>75</v>
      </c>
      <c r="AU185" s="127" t="s">
        <v>82</v>
      </c>
      <c r="AY185" s="120" t="s">
        <v>119</v>
      </c>
      <c r="BK185" s="128">
        <f>SUM(BK186:BK199)</f>
        <v>0</v>
      </c>
    </row>
    <row r="186" spans="2:65" s="1" customFormat="1" ht="21.75" customHeight="1">
      <c r="B186" s="131"/>
      <c r="C186" s="132" t="s">
        <v>199</v>
      </c>
      <c r="D186" s="132" t="s">
        <v>121</v>
      </c>
      <c r="E186" s="133" t="s">
        <v>191</v>
      </c>
      <c r="F186" s="134" t="s">
        <v>192</v>
      </c>
      <c r="G186" s="135" t="s">
        <v>132</v>
      </c>
      <c r="H186" s="136">
        <v>128.4</v>
      </c>
      <c r="I186" s="137"/>
      <c r="J186" s="138">
        <f>ROUND(I186*H186,2)</f>
        <v>0</v>
      </c>
      <c r="K186" s="139"/>
      <c r="L186" s="30"/>
      <c r="M186" s="140" t="s">
        <v>1</v>
      </c>
      <c r="N186" s="141" t="s">
        <v>41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125</v>
      </c>
      <c r="AT186" s="144" t="s">
        <v>121</v>
      </c>
      <c r="AU186" s="144" t="s">
        <v>83</v>
      </c>
      <c r="AY186" s="15" t="s">
        <v>119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82</v>
      </c>
      <c r="BK186" s="145">
        <f>ROUND(I186*H186,2)</f>
        <v>0</v>
      </c>
      <c r="BL186" s="15" t="s">
        <v>125</v>
      </c>
      <c r="BM186" s="144" t="s">
        <v>341</v>
      </c>
    </row>
    <row r="187" spans="2:65" s="12" customFormat="1">
      <c r="B187" s="146"/>
      <c r="D187" s="147" t="s">
        <v>126</v>
      </c>
      <c r="E187" s="148" t="s">
        <v>1</v>
      </c>
      <c r="F187" s="149" t="s">
        <v>342</v>
      </c>
      <c r="H187" s="150">
        <v>128.4</v>
      </c>
      <c r="I187" s="151"/>
      <c r="L187" s="146"/>
      <c r="M187" s="152"/>
      <c r="T187" s="153"/>
      <c r="AT187" s="148" t="s">
        <v>126</v>
      </c>
      <c r="AU187" s="148" t="s">
        <v>83</v>
      </c>
      <c r="AV187" s="12" t="s">
        <v>83</v>
      </c>
      <c r="AW187" s="12" t="s">
        <v>32</v>
      </c>
      <c r="AX187" s="12" t="s">
        <v>82</v>
      </c>
      <c r="AY187" s="148" t="s">
        <v>119</v>
      </c>
    </row>
    <row r="188" spans="2:65" s="1" customFormat="1" ht="21.75" customHeight="1">
      <c r="B188" s="131"/>
      <c r="C188" s="132" t="s">
        <v>202</v>
      </c>
      <c r="D188" s="132" t="s">
        <v>121</v>
      </c>
      <c r="E188" s="133" t="s">
        <v>194</v>
      </c>
      <c r="F188" s="134" t="s">
        <v>195</v>
      </c>
      <c r="G188" s="135" t="s">
        <v>124</v>
      </c>
      <c r="H188" s="136">
        <v>102.72</v>
      </c>
      <c r="I188" s="137"/>
      <c r="J188" s="138">
        <f>ROUND(I188*H188,2)</f>
        <v>0</v>
      </c>
      <c r="K188" s="139"/>
      <c r="L188" s="30"/>
      <c r="M188" s="140" t="s">
        <v>1</v>
      </c>
      <c r="N188" s="141" t="s">
        <v>41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125</v>
      </c>
      <c r="AT188" s="144" t="s">
        <v>121</v>
      </c>
      <c r="AU188" s="144" t="s">
        <v>83</v>
      </c>
      <c r="AY188" s="15" t="s">
        <v>119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5" t="s">
        <v>82</v>
      </c>
      <c r="BK188" s="145">
        <f>ROUND(I188*H188,2)</f>
        <v>0</v>
      </c>
      <c r="BL188" s="15" t="s">
        <v>125</v>
      </c>
      <c r="BM188" s="144" t="s">
        <v>343</v>
      </c>
    </row>
    <row r="189" spans="2:65" s="12" customFormat="1">
      <c r="B189" s="146"/>
      <c r="D189" s="147" t="s">
        <v>126</v>
      </c>
      <c r="E189" s="148" t="s">
        <v>1</v>
      </c>
      <c r="F189" s="149" t="s">
        <v>298</v>
      </c>
      <c r="H189" s="150">
        <v>102.72</v>
      </c>
      <c r="I189" s="151"/>
      <c r="L189" s="146"/>
      <c r="M189" s="152"/>
      <c r="T189" s="153"/>
      <c r="AT189" s="148" t="s">
        <v>126</v>
      </c>
      <c r="AU189" s="148" t="s">
        <v>83</v>
      </c>
      <c r="AV189" s="12" t="s">
        <v>83</v>
      </c>
      <c r="AW189" s="12" t="s">
        <v>32</v>
      </c>
      <c r="AX189" s="12" t="s">
        <v>82</v>
      </c>
      <c r="AY189" s="148" t="s">
        <v>119</v>
      </c>
    </row>
    <row r="190" spans="2:65" s="1" customFormat="1" ht="16.5" customHeight="1">
      <c r="B190" s="131"/>
      <c r="C190" s="132" t="s">
        <v>205</v>
      </c>
      <c r="D190" s="132" t="s">
        <v>121</v>
      </c>
      <c r="E190" s="133" t="s">
        <v>197</v>
      </c>
      <c r="F190" s="134" t="s">
        <v>198</v>
      </c>
      <c r="G190" s="135" t="s">
        <v>124</v>
      </c>
      <c r="H190" s="136">
        <v>102.72</v>
      </c>
      <c r="I190" s="137"/>
      <c r="J190" s="138">
        <f>ROUND(I190*H190,2)</f>
        <v>0</v>
      </c>
      <c r="K190" s="139"/>
      <c r="L190" s="30"/>
      <c r="M190" s="140" t="s">
        <v>1</v>
      </c>
      <c r="N190" s="141" t="s">
        <v>41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125</v>
      </c>
      <c r="AT190" s="144" t="s">
        <v>121</v>
      </c>
      <c r="AU190" s="144" t="s">
        <v>83</v>
      </c>
      <c r="AY190" s="15" t="s">
        <v>119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5" t="s">
        <v>82</v>
      </c>
      <c r="BK190" s="145">
        <f>ROUND(I190*H190,2)</f>
        <v>0</v>
      </c>
      <c r="BL190" s="15" t="s">
        <v>125</v>
      </c>
      <c r="BM190" s="144" t="s">
        <v>344</v>
      </c>
    </row>
    <row r="191" spans="2:65" s="12" customFormat="1">
      <c r="B191" s="146"/>
      <c r="D191" s="147" t="s">
        <v>126</v>
      </c>
      <c r="E191" s="148" t="s">
        <v>1</v>
      </c>
      <c r="F191" s="149" t="s">
        <v>298</v>
      </c>
      <c r="H191" s="150">
        <v>102.72</v>
      </c>
      <c r="I191" s="151"/>
      <c r="L191" s="146"/>
      <c r="M191" s="152"/>
      <c r="T191" s="153"/>
      <c r="AT191" s="148" t="s">
        <v>126</v>
      </c>
      <c r="AU191" s="148" t="s">
        <v>83</v>
      </c>
      <c r="AV191" s="12" t="s">
        <v>83</v>
      </c>
      <c r="AW191" s="12" t="s">
        <v>32</v>
      </c>
      <c r="AX191" s="12" t="s">
        <v>82</v>
      </c>
      <c r="AY191" s="148" t="s">
        <v>119</v>
      </c>
    </row>
    <row r="192" spans="2:65" s="1" customFormat="1" ht="24.2" customHeight="1">
      <c r="B192" s="131"/>
      <c r="C192" s="132" t="s">
        <v>208</v>
      </c>
      <c r="D192" s="132" t="s">
        <v>121</v>
      </c>
      <c r="E192" s="133" t="s">
        <v>200</v>
      </c>
      <c r="F192" s="134" t="s">
        <v>201</v>
      </c>
      <c r="G192" s="135" t="s">
        <v>124</v>
      </c>
      <c r="H192" s="136">
        <v>102.72</v>
      </c>
      <c r="I192" s="137"/>
      <c r="J192" s="138">
        <f>ROUND(I192*H192,2)</f>
        <v>0</v>
      </c>
      <c r="K192" s="139"/>
      <c r="L192" s="30"/>
      <c r="M192" s="140" t="s">
        <v>1</v>
      </c>
      <c r="N192" s="141" t="s">
        <v>41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125</v>
      </c>
      <c r="AT192" s="144" t="s">
        <v>121</v>
      </c>
      <c r="AU192" s="144" t="s">
        <v>83</v>
      </c>
      <c r="AY192" s="15" t="s">
        <v>119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5" t="s">
        <v>82</v>
      </c>
      <c r="BK192" s="145">
        <f>ROUND(I192*H192,2)</f>
        <v>0</v>
      </c>
      <c r="BL192" s="15" t="s">
        <v>125</v>
      </c>
      <c r="BM192" s="144" t="s">
        <v>345</v>
      </c>
    </row>
    <row r="193" spans="2:65" s="12" customFormat="1">
      <c r="B193" s="146"/>
      <c r="D193" s="147" t="s">
        <v>126</v>
      </c>
      <c r="E193" s="148" t="s">
        <v>1</v>
      </c>
      <c r="F193" s="149" t="s">
        <v>298</v>
      </c>
      <c r="H193" s="150">
        <v>102.72</v>
      </c>
      <c r="I193" s="151"/>
      <c r="L193" s="146"/>
      <c r="M193" s="152"/>
      <c r="T193" s="153"/>
      <c r="AT193" s="148" t="s">
        <v>126</v>
      </c>
      <c r="AU193" s="148" t="s">
        <v>83</v>
      </c>
      <c r="AV193" s="12" t="s">
        <v>83</v>
      </c>
      <c r="AW193" s="12" t="s">
        <v>32</v>
      </c>
      <c r="AX193" s="12" t="s">
        <v>82</v>
      </c>
      <c r="AY193" s="148" t="s">
        <v>119</v>
      </c>
    </row>
    <row r="194" spans="2:65" s="1" customFormat="1" ht="24.2" customHeight="1">
      <c r="B194" s="131"/>
      <c r="C194" s="132" t="s">
        <v>212</v>
      </c>
      <c r="D194" s="132" t="s">
        <v>121</v>
      </c>
      <c r="E194" s="133" t="s">
        <v>203</v>
      </c>
      <c r="F194" s="134" t="s">
        <v>204</v>
      </c>
      <c r="G194" s="135" t="s">
        <v>124</v>
      </c>
      <c r="H194" s="136">
        <v>102.72</v>
      </c>
      <c r="I194" s="137"/>
      <c r="J194" s="138">
        <f>ROUND(I194*H194,2)</f>
        <v>0</v>
      </c>
      <c r="K194" s="139"/>
      <c r="L194" s="30"/>
      <c r="M194" s="140" t="s">
        <v>1</v>
      </c>
      <c r="N194" s="141" t="s">
        <v>41</v>
      </c>
      <c r="P194" s="142">
        <f>O194*H194</f>
        <v>0</v>
      </c>
      <c r="Q194" s="142">
        <v>6.0999999999999997E-4</v>
      </c>
      <c r="R194" s="142">
        <f>Q194*H194</f>
        <v>6.2659199999999998E-2</v>
      </c>
      <c r="S194" s="142">
        <v>0</v>
      </c>
      <c r="T194" s="143">
        <f>S194*H194</f>
        <v>0</v>
      </c>
      <c r="AR194" s="144" t="s">
        <v>125</v>
      </c>
      <c r="AT194" s="144" t="s">
        <v>121</v>
      </c>
      <c r="AU194" s="144" t="s">
        <v>83</v>
      </c>
      <c r="AY194" s="15" t="s">
        <v>119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5" t="s">
        <v>82</v>
      </c>
      <c r="BK194" s="145">
        <f>ROUND(I194*H194,2)</f>
        <v>0</v>
      </c>
      <c r="BL194" s="15" t="s">
        <v>125</v>
      </c>
      <c r="BM194" s="144" t="s">
        <v>346</v>
      </c>
    </row>
    <row r="195" spans="2:65" s="12" customFormat="1">
      <c r="B195" s="146"/>
      <c r="D195" s="147" t="s">
        <v>126</v>
      </c>
      <c r="E195" s="148" t="s">
        <v>1</v>
      </c>
      <c r="F195" s="149" t="s">
        <v>298</v>
      </c>
      <c r="H195" s="150">
        <v>102.72</v>
      </c>
      <c r="I195" s="151"/>
      <c r="L195" s="146"/>
      <c r="M195" s="152"/>
      <c r="T195" s="153"/>
      <c r="AT195" s="148" t="s">
        <v>126</v>
      </c>
      <c r="AU195" s="148" t="s">
        <v>83</v>
      </c>
      <c r="AV195" s="12" t="s">
        <v>83</v>
      </c>
      <c r="AW195" s="12" t="s">
        <v>32</v>
      </c>
      <c r="AX195" s="12" t="s">
        <v>82</v>
      </c>
      <c r="AY195" s="148" t="s">
        <v>119</v>
      </c>
    </row>
    <row r="196" spans="2:65" s="1" customFormat="1" ht="33" customHeight="1">
      <c r="B196" s="131"/>
      <c r="C196" s="132" t="s">
        <v>214</v>
      </c>
      <c r="D196" s="132" t="s">
        <v>121</v>
      </c>
      <c r="E196" s="133" t="s">
        <v>206</v>
      </c>
      <c r="F196" s="134" t="s">
        <v>207</v>
      </c>
      <c r="G196" s="135" t="s">
        <v>124</v>
      </c>
      <c r="H196" s="136">
        <v>102.72</v>
      </c>
      <c r="I196" s="137"/>
      <c r="J196" s="138">
        <f>ROUND(I196*H196,2)</f>
        <v>0</v>
      </c>
      <c r="K196" s="139"/>
      <c r="L196" s="30"/>
      <c r="M196" s="140" t="s">
        <v>1</v>
      </c>
      <c r="N196" s="141" t="s">
        <v>41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125</v>
      </c>
      <c r="AT196" s="144" t="s">
        <v>121</v>
      </c>
      <c r="AU196" s="144" t="s">
        <v>83</v>
      </c>
      <c r="AY196" s="15" t="s">
        <v>119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5" t="s">
        <v>82</v>
      </c>
      <c r="BK196" s="145">
        <f>ROUND(I196*H196,2)</f>
        <v>0</v>
      </c>
      <c r="BL196" s="15" t="s">
        <v>125</v>
      </c>
      <c r="BM196" s="144" t="s">
        <v>347</v>
      </c>
    </row>
    <row r="197" spans="2:65" s="12" customFormat="1">
      <c r="B197" s="146"/>
      <c r="D197" s="147" t="s">
        <v>126</v>
      </c>
      <c r="E197" s="148" t="s">
        <v>1</v>
      </c>
      <c r="F197" s="149" t="s">
        <v>298</v>
      </c>
      <c r="H197" s="150">
        <v>102.72</v>
      </c>
      <c r="I197" s="151"/>
      <c r="L197" s="146"/>
      <c r="M197" s="152"/>
      <c r="T197" s="153"/>
      <c r="AT197" s="148" t="s">
        <v>126</v>
      </c>
      <c r="AU197" s="148" t="s">
        <v>83</v>
      </c>
      <c r="AV197" s="12" t="s">
        <v>83</v>
      </c>
      <c r="AW197" s="12" t="s">
        <v>32</v>
      </c>
      <c r="AX197" s="12" t="s">
        <v>82</v>
      </c>
      <c r="AY197" s="148" t="s">
        <v>119</v>
      </c>
    </row>
    <row r="198" spans="2:65" s="1" customFormat="1" ht="21.75" customHeight="1">
      <c r="B198" s="131"/>
      <c r="C198" s="132" t="s">
        <v>215</v>
      </c>
      <c r="D198" s="132" t="s">
        <v>121</v>
      </c>
      <c r="E198" s="133" t="s">
        <v>209</v>
      </c>
      <c r="F198" s="134" t="s">
        <v>210</v>
      </c>
      <c r="G198" s="135" t="s">
        <v>132</v>
      </c>
      <c r="H198" s="136">
        <v>128.4</v>
      </c>
      <c r="I198" s="137"/>
      <c r="J198" s="138">
        <f>ROUND(I198*H198,2)</f>
        <v>0</v>
      </c>
      <c r="K198" s="139"/>
      <c r="L198" s="30"/>
      <c r="M198" s="140" t="s">
        <v>1</v>
      </c>
      <c r="N198" s="141" t="s">
        <v>41</v>
      </c>
      <c r="P198" s="142">
        <f>O198*H198</f>
        <v>0</v>
      </c>
      <c r="Q198" s="142">
        <v>3.5999999999999999E-3</v>
      </c>
      <c r="R198" s="142">
        <f>Q198*H198</f>
        <v>0.46223999999999998</v>
      </c>
      <c r="S198" s="142">
        <v>0</v>
      </c>
      <c r="T198" s="143">
        <f>S198*H198</f>
        <v>0</v>
      </c>
      <c r="AR198" s="144" t="s">
        <v>125</v>
      </c>
      <c r="AT198" s="144" t="s">
        <v>121</v>
      </c>
      <c r="AU198" s="144" t="s">
        <v>83</v>
      </c>
      <c r="AY198" s="15" t="s">
        <v>119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5" t="s">
        <v>82</v>
      </c>
      <c r="BK198" s="145">
        <f>ROUND(I198*H198,2)</f>
        <v>0</v>
      </c>
      <c r="BL198" s="15" t="s">
        <v>125</v>
      </c>
      <c r="BM198" s="144" t="s">
        <v>348</v>
      </c>
    </row>
    <row r="199" spans="2:65" s="12" customFormat="1">
      <c r="B199" s="146"/>
      <c r="D199" s="147" t="s">
        <v>126</v>
      </c>
      <c r="E199" s="148" t="s">
        <v>1</v>
      </c>
      <c r="F199" s="149" t="s">
        <v>342</v>
      </c>
      <c r="H199" s="150">
        <v>128.4</v>
      </c>
      <c r="I199" s="151"/>
      <c r="L199" s="146"/>
      <c r="M199" s="152"/>
      <c r="T199" s="153"/>
      <c r="AT199" s="148" t="s">
        <v>126</v>
      </c>
      <c r="AU199" s="148" t="s">
        <v>83</v>
      </c>
      <c r="AV199" s="12" t="s">
        <v>83</v>
      </c>
      <c r="AW199" s="12" t="s">
        <v>32</v>
      </c>
      <c r="AX199" s="12" t="s">
        <v>82</v>
      </c>
      <c r="AY199" s="148" t="s">
        <v>119</v>
      </c>
    </row>
    <row r="200" spans="2:65" s="11" customFormat="1" ht="22.9" customHeight="1">
      <c r="B200" s="119"/>
      <c r="D200" s="120" t="s">
        <v>75</v>
      </c>
      <c r="E200" s="129" t="s">
        <v>147</v>
      </c>
      <c r="F200" s="129" t="s">
        <v>211</v>
      </c>
      <c r="I200" s="122"/>
      <c r="J200" s="130">
        <f>BK200</f>
        <v>0</v>
      </c>
      <c r="L200" s="119"/>
      <c r="M200" s="124"/>
      <c r="P200" s="125">
        <f>SUM(P201:P228)</f>
        <v>0</v>
      </c>
      <c r="R200" s="125">
        <f>SUM(R201:R228)</f>
        <v>59.452576999999991</v>
      </c>
      <c r="T200" s="126">
        <f>SUM(T201:T228)</f>
        <v>6.75</v>
      </c>
      <c r="AR200" s="120" t="s">
        <v>82</v>
      </c>
      <c r="AT200" s="127" t="s">
        <v>75</v>
      </c>
      <c r="AU200" s="127" t="s">
        <v>82</v>
      </c>
      <c r="AY200" s="120" t="s">
        <v>119</v>
      </c>
      <c r="BK200" s="128">
        <f>SUM(BK201:BK228)</f>
        <v>0</v>
      </c>
    </row>
    <row r="201" spans="2:65" s="1" customFormat="1" ht="33" customHeight="1">
      <c r="B201" s="131"/>
      <c r="C201" s="132" t="s">
        <v>216</v>
      </c>
      <c r="D201" s="132" t="s">
        <v>121</v>
      </c>
      <c r="E201" s="133" t="s">
        <v>270</v>
      </c>
      <c r="F201" s="134" t="s">
        <v>271</v>
      </c>
      <c r="G201" s="135" t="s">
        <v>220</v>
      </c>
      <c r="H201" s="136">
        <v>1</v>
      </c>
      <c r="I201" s="137"/>
      <c r="J201" s="138">
        <f t="shared" ref="J201:J207" si="0">ROUND(I201*H201,2)</f>
        <v>0</v>
      </c>
      <c r="K201" s="139"/>
      <c r="L201" s="30"/>
      <c r="M201" s="140" t="s">
        <v>1</v>
      </c>
      <c r="N201" s="141" t="s">
        <v>41</v>
      </c>
      <c r="P201" s="142">
        <f t="shared" ref="P201:P207" si="1">O201*H201</f>
        <v>0</v>
      </c>
      <c r="Q201" s="142">
        <v>0</v>
      </c>
      <c r="R201" s="142">
        <f t="shared" ref="R201:R207" si="2">Q201*H201</f>
        <v>0</v>
      </c>
      <c r="S201" s="142">
        <v>0</v>
      </c>
      <c r="T201" s="143">
        <f t="shared" ref="T201:T207" si="3">S201*H201</f>
        <v>0</v>
      </c>
      <c r="AR201" s="144" t="s">
        <v>125</v>
      </c>
      <c r="AT201" s="144" t="s">
        <v>121</v>
      </c>
      <c r="AU201" s="144" t="s">
        <v>83</v>
      </c>
      <c r="AY201" s="15" t="s">
        <v>119</v>
      </c>
      <c r="BE201" s="145">
        <f t="shared" ref="BE201:BE207" si="4">IF(N201="základní",J201,0)</f>
        <v>0</v>
      </c>
      <c r="BF201" s="145">
        <f t="shared" ref="BF201:BF207" si="5">IF(N201="snížená",J201,0)</f>
        <v>0</v>
      </c>
      <c r="BG201" s="145">
        <f t="shared" ref="BG201:BG207" si="6">IF(N201="zákl. přenesená",J201,0)</f>
        <v>0</v>
      </c>
      <c r="BH201" s="145">
        <f t="shared" ref="BH201:BH207" si="7">IF(N201="sníž. přenesená",J201,0)</f>
        <v>0</v>
      </c>
      <c r="BI201" s="145">
        <f t="shared" ref="BI201:BI207" si="8">IF(N201="nulová",J201,0)</f>
        <v>0</v>
      </c>
      <c r="BJ201" s="15" t="s">
        <v>82</v>
      </c>
      <c r="BK201" s="145">
        <f t="shared" ref="BK201:BK207" si="9">ROUND(I201*H201,2)</f>
        <v>0</v>
      </c>
      <c r="BL201" s="15" t="s">
        <v>125</v>
      </c>
      <c r="BM201" s="144" t="s">
        <v>349</v>
      </c>
    </row>
    <row r="202" spans="2:65" s="1" customFormat="1" ht="16.5" customHeight="1">
      <c r="B202" s="131"/>
      <c r="C202" s="132" t="s">
        <v>217</v>
      </c>
      <c r="D202" s="132" t="s">
        <v>121</v>
      </c>
      <c r="E202" s="133" t="s">
        <v>273</v>
      </c>
      <c r="F202" s="134" t="s">
        <v>274</v>
      </c>
      <c r="G202" s="135" t="s">
        <v>220</v>
      </c>
      <c r="H202" s="136">
        <v>15</v>
      </c>
      <c r="I202" s="137"/>
      <c r="J202" s="138">
        <f t="shared" si="0"/>
        <v>0</v>
      </c>
      <c r="K202" s="139"/>
      <c r="L202" s="30"/>
      <c r="M202" s="140" t="s">
        <v>1</v>
      </c>
      <c r="N202" s="141" t="s">
        <v>41</v>
      </c>
      <c r="P202" s="142">
        <f t="shared" si="1"/>
        <v>0</v>
      </c>
      <c r="Q202" s="142">
        <v>8.0000000000000002E-3</v>
      </c>
      <c r="R202" s="142">
        <f t="shared" si="2"/>
        <v>0.12</v>
      </c>
      <c r="S202" s="142">
        <v>0</v>
      </c>
      <c r="T202" s="143">
        <f t="shared" si="3"/>
        <v>0</v>
      </c>
      <c r="AR202" s="144" t="s">
        <v>125</v>
      </c>
      <c r="AT202" s="144" t="s">
        <v>121</v>
      </c>
      <c r="AU202" s="144" t="s">
        <v>83</v>
      </c>
      <c r="AY202" s="15" t="s">
        <v>119</v>
      </c>
      <c r="BE202" s="145">
        <f t="shared" si="4"/>
        <v>0</v>
      </c>
      <c r="BF202" s="145">
        <f t="shared" si="5"/>
        <v>0</v>
      </c>
      <c r="BG202" s="145">
        <f t="shared" si="6"/>
        <v>0</v>
      </c>
      <c r="BH202" s="145">
        <f t="shared" si="7"/>
        <v>0</v>
      </c>
      <c r="BI202" s="145">
        <f t="shared" si="8"/>
        <v>0</v>
      </c>
      <c r="BJ202" s="15" t="s">
        <v>82</v>
      </c>
      <c r="BK202" s="145">
        <f t="shared" si="9"/>
        <v>0</v>
      </c>
      <c r="BL202" s="15" t="s">
        <v>125</v>
      </c>
      <c r="BM202" s="144" t="s">
        <v>350</v>
      </c>
    </row>
    <row r="203" spans="2:65" s="1" customFormat="1" ht="21.75" customHeight="1">
      <c r="B203" s="131"/>
      <c r="C203" s="132" t="s">
        <v>221</v>
      </c>
      <c r="D203" s="132" t="s">
        <v>121</v>
      </c>
      <c r="E203" s="133" t="s">
        <v>267</v>
      </c>
      <c r="F203" s="134" t="s">
        <v>268</v>
      </c>
      <c r="G203" s="135" t="s">
        <v>220</v>
      </c>
      <c r="H203" s="136">
        <v>1</v>
      </c>
      <c r="I203" s="137"/>
      <c r="J203" s="138">
        <f t="shared" si="0"/>
        <v>0</v>
      </c>
      <c r="K203" s="139"/>
      <c r="L203" s="30"/>
      <c r="M203" s="140" t="s">
        <v>1</v>
      </c>
      <c r="N203" s="141" t="s">
        <v>41</v>
      </c>
      <c r="P203" s="142">
        <f t="shared" si="1"/>
        <v>0</v>
      </c>
      <c r="Q203" s="142">
        <v>3.8000000000000002E-4</v>
      </c>
      <c r="R203" s="142">
        <f t="shared" si="2"/>
        <v>3.8000000000000002E-4</v>
      </c>
      <c r="S203" s="142">
        <v>0</v>
      </c>
      <c r="T203" s="143">
        <f t="shared" si="3"/>
        <v>0</v>
      </c>
      <c r="AR203" s="144" t="s">
        <v>174</v>
      </c>
      <c r="AT203" s="144" t="s">
        <v>121</v>
      </c>
      <c r="AU203" s="144" t="s">
        <v>83</v>
      </c>
      <c r="AY203" s="15" t="s">
        <v>119</v>
      </c>
      <c r="BE203" s="145">
        <f t="shared" si="4"/>
        <v>0</v>
      </c>
      <c r="BF203" s="145">
        <f t="shared" si="5"/>
        <v>0</v>
      </c>
      <c r="BG203" s="145">
        <f t="shared" si="6"/>
        <v>0</v>
      </c>
      <c r="BH203" s="145">
        <f t="shared" si="7"/>
        <v>0</v>
      </c>
      <c r="BI203" s="145">
        <f t="shared" si="8"/>
        <v>0</v>
      </c>
      <c r="BJ203" s="15" t="s">
        <v>82</v>
      </c>
      <c r="BK203" s="145">
        <f t="shared" si="9"/>
        <v>0</v>
      </c>
      <c r="BL203" s="15" t="s">
        <v>174</v>
      </c>
      <c r="BM203" s="144" t="s">
        <v>351</v>
      </c>
    </row>
    <row r="204" spans="2:65" s="1" customFormat="1" ht="33" customHeight="1">
      <c r="B204" s="131"/>
      <c r="C204" s="132" t="s">
        <v>224</v>
      </c>
      <c r="D204" s="132" t="s">
        <v>121</v>
      </c>
      <c r="E204" s="133" t="s">
        <v>352</v>
      </c>
      <c r="F204" s="134" t="s">
        <v>353</v>
      </c>
      <c r="G204" s="135" t="s">
        <v>132</v>
      </c>
      <c r="H204" s="136">
        <v>15.5</v>
      </c>
      <c r="I204" s="137"/>
      <c r="J204" s="138">
        <f t="shared" si="0"/>
        <v>0</v>
      </c>
      <c r="K204" s="139"/>
      <c r="L204" s="30"/>
      <c r="M204" s="140" t="s">
        <v>1</v>
      </c>
      <c r="N204" s="141" t="s">
        <v>41</v>
      </c>
      <c r="P204" s="142">
        <f t="shared" si="1"/>
        <v>0</v>
      </c>
      <c r="Q204" s="142">
        <v>2.5000000000000001E-4</v>
      </c>
      <c r="R204" s="142">
        <f t="shared" si="2"/>
        <v>3.875E-3</v>
      </c>
      <c r="S204" s="142">
        <v>0</v>
      </c>
      <c r="T204" s="143">
        <f t="shared" si="3"/>
        <v>0</v>
      </c>
      <c r="AR204" s="144" t="s">
        <v>125</v>
      </c>
      <c r="AT204" s="144" t="s">
        <v>121</v>
      </c>
      <c r="AU204" s="144" t="s">
        <v>83</v>
      </c>
      <c r="AY204" s="15" t="s">
        <v>119</v>
      </c>
      <c r="BE204" s="145">
        <f t="shared" si="4"/>
        <v>0</v>
      </c>
      <c r="BF204" s="145">
        <f t="shared" si="5"/>
        <v>0</v>
      </c>
      <c r="BG204" s="145">
        <f t="shared" si="6"/>
        <v>0</v>
      </c>
      <c r="BH204" s="145">
        <f t="shared" si="7"/>
        <v>0</v>
      </c>
      <c r="BI204" s="145">
        <f t="shared" si="8"/>
        <v>0</v>
      </c>
      <c r="BJ204" s="15" t="s">
        <v>82</v>
      </c>
      <c r="BK204" s="145">
        <f t="shared" si="9"/>
        <v>0</v>
      </c>
      <c r="BL204" s="15" t="s">
        <v>125</v>
      </c>
      <c r="BM204" s="144" t="s">
        <v>354</v>
      </c>
    </row>
    <row r="205" spans="2:65" s="1" customFormat="1" ht="16.5" customHeight="1">
      <c r="B205" s="131"/>
      <c r="C205" s="161" t="s">
        <v>227</v>
      </c>
      <c r="D205" s="161" t="s">
        <v>170</v>
      </c>
      <c r="E205" s="162" t="s">
        <v>355</v>
      </c>
      <c r="F205" s="163" t="s">
        <v>356</v>
      </c>
      <c r="G205" s="164" t="s">
        <v>132</v>
      </c>
      <c r="H205" s="165">
        <v>15.5</v>
      </c>
      <c r="I205" s="166"/>
      <c r="J205" s="167">
        <f t="shared" si="0"/>
        <v>0</v>
      </c>
      <c r="K205" s="168"/>
      <c r="L205" s="169"/>
      <c r="M205" s="170" t="s">
        <v>1</v>
      </c>
      <c r="N205" s="171" t="s">
        <v>41</v>
      </c>
      <c r="P205" s="142">
        <f t="shared" si="1"/>
        <v>0</v>
      </c>
      <c r="Q205" s="142">
        <v>0.52639999999999998</v>
      </c>
      <c r="R205" s="142">
        <f t="shared" si="2"/>
        <v>8.1592000000000002</v>
      </c>
      <c r="S205" s="142">
        <v>0</v>
      </c>
      <c r="T205" s="143">
        <f t="shared" si="3"/>
        <v>0</v>
      </c>
      <c r="AR205" s="144" t="s">
        <v>147</v>
      </c>
      <c r="AT205" s="144" t="s">
        <v>170</v>
      </c>
      <c r="AU205" s="144" t="s">
        <v>83</v>
      </c>
      <c r="AY205" s="15" t="s">
        <v>119</v>
      </c>
      <c r="BE205" s="145">
        <f t="shared" si="4"/>
        <v>0</v>
      </c>
      <c r="BF205" s="145">
        <f t="shared" si="5"/>
        <v>0</v>
      </c>
      <c r="BG205" s="145">
        <f t="shared" si="6"/>
        <v>0</v>
      </c>
      <c r="BH205" s="145">
        <f t="shared" si="7"/>
        <v>0</v>
      </c>
      <c r="BI205" s="145">
        <f t="shared" si="8"/>
        <v>0</v>
      </c>
      <c r="BJ205" s="15" t="s">
        <v>82</v>
      </c>
      <c r="BK205" s="145">
        <f t="shared" si="9"/>
        <v>0</v>
      </c>
      <c r="BL205" s="15" t="s">
        <v>125</v>
      </c>
      <c r="BM205" s="144" t="s">
        <v>357</v>
      </c>
    </row>
    <row r="206" spans="2:65" s="1" customFormat="1" ht="24.2" customHeight="1">
      <c r="B206" s="131"/>
      <c r="C206" s="132" t="s">
        <v>228</v>
      </c>
      <c r="D206" s="132" t="s">
        <v>121</v>
      </c>
      <c r="E206" s="133" t="s">
        <v>218</v>
      </c>
      <c r="F206" s="134" t="s">
        <v>219</v>
      </c>
      <c r="G206" s="135" t="s">
        <v>220</v>
      </c>
      <c r="H206" s="136">
        <v>1</v>
      </c>
      <c r="I206" s="137"/>
      <c r="J206" s="138">
        <f t="shared" si="0"/>
        <v>0</v>
      </c>
      <c r="K206" s="139"/>
      <c r="L206" s="30"/>
      <c r="M206" s="140" t="s">
        <v>1</v>
      </c>
      <c r="N206" s="141" t="s">
        <v>41</v>
      </c>
      <c r="P206" s="142">
        <f t="shared" si="1"/>
        <v>0</v>
      </c>
      <c r="Q206" s="142">
        <v>0</v>
      </c>
      <c r="R206" s="142">
        <f t="shared" si="2"/>
        <v>0</v>
      </c>
      <c r="S206" s="142">
        <v>0</v>
      </c>
      <c r="T206" s="143">
        <f t="shared" si="3"/>
        <v>0</v>
      </c>
      <c r="AR206" s="144" t="s">
        <v>125</v>
      </c>
      <c r="AT206" s="144" t="s">
        <v>121</v>
      </c>
      <c r="AU206" s="144" t="s">
        <v>83</v>
      </c>
      <c r="AY206" s="15" t="s">
        <v>119</v>
      </c>
      <c r="BE206" s="145">
        <f t="shared" si="4"/>
        <v>0</v>
      </c>
      <c r="BF206" s="145">
        <f t="shared" si="5"/>
        <v>0</v>
      </c>
      <c r="BG206" s="145">
        <f t="shared" si="6"/>
        <v>0</v>
      </c>
      <c r="BH206" s="145">
        <f t="shared" si="7"/>
        <v>0</v>
      </c>
      <c r="BI206" s="145">
        <f t="shared" si="8"/>
        <v>0</v>
      </c>
      <c r="BJ206" s="15" t="s">
        <v>82</v>
      </c>
      <c r="BK206" s="145">
        <f t="shared" si="9"/>
        <v>0</v>
      </c>
      <c r="BL206" s="15" t="s">
        <v>125</v>
      </c>
      <c r="BM206" s="144" t="s">
        <v>358</v>
      </c>
    </row>
    <row r="207" spans="2:65" s="1" customFormat="1" ht="16.5" customHeight="1">
      <c r="B207" s="131"/>
      <c r="C207" s="161" t="s">
        <v>229</v>
      </c>
      <c r="D207" s="161" t="s">
        <v>170</v>
      </c>
      <c r="E207" s="162" t="s">
        <v>222</v>
      </c>
      <c r="F207" s="163" t="s">
        <v>223</v>
      </c>
      <c r="G207" s="164" t="s">
        <v>132</v>
      </c>
      <c r="H207" s="165">
        <v>48.7</v>
      </c>
      <c r="I207" s="166"/>
      <c r="J207" s="167">
        <f t="shared" si="0"/>
        <v>0</v>
      </c>
      <c r="K207" s="168"/>
      <c r="L207" s="169"/>
      <c r="M207" s="170" t="s">
        <v>1</v>
      </c>
      <c r="N207" s="171" t="s">
        <v>41</v>
      </c>
      <c r="P207" s="142">
        <f t="shared" si="1"/>
        <v>0</v>
      </c>
      <c r="Q207" s="142">
        <v>1.2699999999999999E-2</v>
      </c>
      <c r="R207" s="142">
        <f t="shared" si="2"/>
        <v>0.61848999999999998</v>
      </c>
      <c r="S207" s="142">
        <v>0</v>
      </c>
      <c r="T207" s="143">
        <f t="shared" si="3"/>
        <v>0</v>
      </c>
      <c r="AR207" s="144" t="s">
        <v>147</v>
      </c>
      <c r="AT207" s="144" t="s">
        <v>170</v>
      </c>
      <c r="AU207" s="144" t="s">
        <v>83</v>
      </c>
      <c r="AY207" s="15" t="s">
        <v>119</v>
      </c>
      <c r="BE207" s="145">
        <f t="shared" si="4"/>
        <v>0</v>
      </c>
      <c r="BF207" s="145">
        <f t="shared" si="5"/>
        <v>0</v>
      </c>
      <c r="BG207" s="145">
        <f t="shared" si="6"/>
        <v>0</v>
      </c>
      <c r="BH207" s="145">
        <f t="shared" si="7"/>
        <v>0</v>
      </c>
      <c r="BI207" s="145">
        <f t="shared" si="8"/>
        <v>0</v>
      </c>
      <c r="BJ207" s="15" t="s">
        <v>82</v>
      </c>
      <c r="BK207" s="145">
        <f t="shared" si="9"/>
        <v>0</v>
      </c>
      <c r="BL207" s="15" t="s">
        <v>125</v>
      </c>
      <c r="BM207" s="144" t="s">
        <v>359</v>
      </c>
    </row>
    <row r="208" spans="2:65" s="12" customFormat="1">
      <c r="B208" s="146"/>
      <c r="D208" s="147" t="s">
        <v>126</v>
      </c>
      <c r="E208" s="148" t="s">
        <v>1</v>
      </c>
      <c r="F208" s="149" t="s">
        <v>360</v>
      </c>
      <c r="H208" s="150">
        <v>48.7</v>
      </c>
      <c r="I208" s="151"/>
      <c r="L208" s="146"/>
      <c r="M208" s="152"/>
      <c r="T208" s="153"/>
      <c r="AT208" s="148" t="s">
        <v>126</v>
      </c>
      <c r="AU208" s="148" t="s">
        <v>83</v>
      </c>
      <c r="AV208" s="12" t="s">
        <v>83</v>
      </c>
      <c r="AW208" s="12" t="s">
        <v>32</v>
      </c>
      <c r="AX208" s="12" t="s">
        <v>82</v>
      </c>
      <c r="AY208" s="148" t="s">
        <v>119</v>
      </c>
    </row>
    <row r="209" spans="2:65" s="1" customFormat="1" ht="24.2" customHeight="1">
      <c r="B209" s="131"/>
      <c r="C209" s="132" t="s">
        <v>231</v>
      </c>
      <c r="D209" s="132" t="s">
        <v>121</v>
      </c>
      <c r="E209" s="133" t="s">
        <v>225</v>
      </c>
      <c r="F209" s="134" t="s">
        <v>226</v>
      </c>
      <c r="G209" s="135" t="s">
        <v>132</v>
      </c>
      <c r="H209" s="136">
        <v>48.7</v>
      </c>
      <c r="I209" s="137"/>
      <c r="J209" s="138">
        <f>ROUND(I209*H209,2)</f>
        <v>0</v>
      </c>
      <c r="K209" s="139"/>
      <c r="L209" s="30"/>
      <c r="M209" s="140" t="s">
        <v>1</v>
      </c>
      <c r="N209" s="141" t="s">
        <v>41</v>
      </c>
      <c r="P209" s="142">
        <f>O209*H209</f>
        <v>0</v>
      </c>
      <c r="Q209" s="142">
        <v>1.6420000000000001E-2</v>
      </c>
      <c r="R209" s="142">
        <f>Q209*H209</f>
        <v>0.79965400000000009</v>
      </c>
      <c r="S209" s="142">
        <v>0</v>
      </c>
      <c r="T209" s="143">
        <f>S209*H209</f>
        <v>0</v>
      </c>
      <c r="AR209" s="144" t="s">
        <v>125</v>
      </c>
      <c r="AT209" s="144" t="s">
        <v>121</v>
      </c>
      <c r="AU209" s="144" t="s">
        <v>83</v>
      </c>
      <c r="AY209" s="15" t="s">
        <v>119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82</v>
      </c>
      <c r="BK209" s="145">
        <f>ROUND(I209*H209,2)</f>
        <v>0</v>
      </c>
      <c r="BL209" s="15" t="s">
        <v>125</v>
      </c>
      <c r="BM209" s="144" t="s">
        <v>361</v>
      </c>
    </row>
    <row r="210" spans="2:65" s="12" customFormat="1">
      <c r="B210" s="146"/>
      <c r="D210" s="147" t="s">
        <v>126</v>
      </c>
      <c r="E210" s="148" t="s">
        <v>1</v>
      </c>
      <c r="F210" s="149" t="s">
        <v>360</v>
      </c>
      <c r="H210" s="150">
        <v>48.7</v>
      </c>
      <c r="I210" s="151"/>
      <c r="L210" s="146"/>
      <c r="M210" s="152"/>
      <c r="T210" s="153"/>
      <c r="AT210" s="148" t="s">
        <v>126</v>
      </c>
      <c r="AU210" s="148" t="s">
        <v>83</v>
      </c>
      <c r="AV210" s="12" t="s">
        <v>83</v>
      </c>
      <c r="AW210" s="12" t="s">
        <v>32</v>
      </c>
      <c r="AX210" s="12" t="s">
        <v>82</v>
      </c>
      <c r="AY210" s="148" t="s">
        <v>119</v>
      </c>
    </row>
    <row r="211" spans="2:65" s="1" customFormat="1" ht="24.2" customHeight="1">
      <c r="B211" s="131"/>
      <c r="C211" s="132" t="s">
        <v>234</v>
      </c>
      <c r="D211" s="132" t="s">
        <v>121</v>
      </c>
      <c r="E211" s="133" t="s">
        <v>230</v>
      </c>
      <c r="F211" s="134" t="s">
        <v>362</v>
      </c>
      <c r="G211" s="135" t="s">
        <v>213</v>
      </c>
      <c r="H211" s="136">
        <v>4</v>
      </c>
      <c r="I211" s="137"/>
      <c r="J211" s="138">
        <f t="shared" ref="J211:J227" si="10">ROUND(I211*H211,2)</f>
        <v>0</v>
      </c>
      <c r="K211" s="139"/>
      <c r="L211" s="30"/>
      <c r="M211" s="140" t="s">
        <v>1</v>
      </c>
      <c r="N211" s="141" t="s">
        <v>41</v>
      </c>
      <c r="P211" s="142">
        <f t="shared" ref="P211:P227" si="11">O211*H211</f>
        <v>0</v>
      </c>
      <c r="Q211" s="142">
        <v>2.3557399999999999</v>
      </c>
      <c r="R211" s="142">
        <f t="shared" ref="R211:R227" si="12">Q211*H211</f>
        <v>9.4229599999999998</v>
      </c>
      <c r="S211" s="142">
        <v>0</v>
      </c>
      <c r="T211" s="143">
        <f t="shared" ref="T211:T227" si="13">S211*H211</f>
        <v>0</v>
      </c>
      <c r="AR211" s="144" t="s">
        <v>125</v>
      </c>
      <c r="AT211" s="144" t="s">
        <v>121</v>
      </c>
      <c r="AU211" s="144" t="s">
        <v>83</v>
      </c>
      <c r="AY211" s="15" t="s">
        <v>119</v>
      </c>
      <c r="BE211" s="145">
        <f t="shared" ref="BE211:BE227" si="14">IF(N211="základní",J211,0)</f>
        <v>0</v>
      </c>
      <c r="BF211" s="145">
        <f t="shared" ref="BF211:BF227" si="15">IF(N211="snížená",J211,0)</f>
        <v>0</v>
      </c>
      <c r="BG211" s="145">
        <f t="shared" ref="BG211:BG227" si="16">IF(N211="zákl. přenesená",J211,0)</f>
        <v>0</v>
      </c>
      <c r="BH211" s="145">
        <f t="shared" ref="BH211:BH227" si="17">IF(N211="sníž. přenesená",J211,0)</f>
        <v>0</v>
      </c>
      <c r="BI211" s="145">
        <f t="shared" ref="BI211:BI227" si="18">IF(N211="nulová",J211,0)</f>
        <v>0</v>
      </c>
      <c r="BJ211" s="15" t="s">
        <v>82</v>
      </c>
      <c r="BK211" s="145">
        <f t="shared" ref="BK211:BK227" si="19">ROUND(I211*H211,2)</f>
        <v>0</v>
      </c>
      <c r="BL211" s="15" t="s">
        <v>125</v>
      </c>
      <c r="BM211" s="144" t="s">
        <v>363</v>
      </c>
    </row>
    <row r="212" spans="2:65" s="1" customFormat="1" ht="24.2" customHeight="1">
      <c r="B212" s="131"/>
      <c r="C212" s="132" t="s">
        <v>236</v>
      </c>
      <c r="D212" s="132" t="s">
        <v>121</v>
      </c>
      <c r="E212" s="133" t="s">
        <v>364</v>
      </c>
      <c r="F212" s="134" t="s">
        <v>365</v>
      </c>
      <c r="G212" s="135" t="s">
        <v>213</v>
      </c>
      <c r="H212" s="136">
        <v>1</v>
      </c>
      <c r="I212" s="137"/>
      <c r="J212" s="138">
        <f t="shared" si="10"/>
        <v>0</v>
      </c>
      <c r="K212" s="139"/>
      <c r="L212" s="30"/>
      <c r="M212" s="140" t="s">
        <v>1</v>
      </c>
      <c r="N212" s="141" t="s">
        <v>41</v>
      </c>
      <c r="P212" s="142">
        <f t="shared" si="11"/>
        <v>0</v>
      </c>
      <c r="Q212" s="142">
        <v>2.7262499999999998</v>
      </c>
      <c r="R212" s="142">
        <f t="shared" si="12"/>
        <v>2.7262499999999998</v>
      </c>
      <c r="S212" s="142">
        <v>0</v>
      </c>
      <c r="T212" s="143">
        <f t="shared" si="13"/>
        <v>0</v>
      </c>
      <c r="AR212" s="144" t="s">
        <v>125</v>
      </c>
      <c r="AT212" s="144" t="s">
        <v>121</v>
      </c>
      <c r="AU212" s="144" t="s">
        <v>83</v>
      </c>
      <c r="AY212" s="15" t="s">
        <v>119</v>
      </c>
      <c r="BE212" s="145">
        <f t="shared" si="14"/>
        <v>0</v>
      </c>
      <c r="BF212" s="145">
        <f t="shared" si="15"/>
        <v>0</v>
      </c>
      <c r="BG212" s="145">
        <f t="shared" si="16"/>
        <v>0</v>
      </c>
      <c r="BH212" s="145">
        <f t="shared" si="17"/>
        <v>0</v>
      </c>
      <c r="BI212" s="145">
        <f t="shared" si="18"/>
        <v>0</v>
      </c>
      <c r="BJ212" s="15" t="s">
        <v>82</v>
      </c>
      <c r="BK212" s="145">
        <f t="shared" si="19"/>
        <v>0</v>
      </c>
      <c r="BL212" s="15" t="s">
        <v>125</v>
      </c>
      <c r="BM212" s="144" t="s">
        <v>366</v>
      </c>
    </row>
    <row r="213" spans="2:65" s="1" customFormat="1" ht="21.75" customHeight="1">
      <c r="B213" s="131"/>
      <c r="C213" s="161" t="s">
        <v>239</v>
      </c>
      <c r="D213" s="161" t="s">
        <v>170</v>
      </c>
      <c r="E213" s="162" t="s">
        <v>232</v>
      </c>
      <c r="F213" s="163" t="s">
        <v>233</v>
      </c>
      <c r="G213" s="164" t="s">
        <v>213</v>
      </c>
      <c r="H213" s="165">
        <v>3</v>
      </c>
      <c r="I213" s="166"/>
      <c r="J213" s="167">
        <f t="shared" si="10"/>
        <v>0</v>
      </c>
      <c r="K213" s="168"/>
      <c r="L213" s="169"/>
      <c r="M213" s="170" t="s">
        <v>1</v>
      </c>
      <c r="N213" s="171" t="s">
        <v>41</v>
      </c>
      <c r="P213" s="142">
        <f t="shared" si="11"/>
        <v>0</v>
      </c>
      <c r="Q213" s="142">
        <v>1.6140000000000001</v>
      </c>
      <c r="R213" s="142">
        <f t="shared" si="12"/>
        <v>4.8420000000000005</v>
      </c>
      <c r="S213" s="142">
        <v>0</v>
      </c>
      <c r="T213" s="143">
        <f t="shared" si="13"/>
        <v>0</v>
      </c>
      <c r="AR213" s="144" t="s">
        <v>147</v>
      </c>
      <c r="AT213" s="144" t="s">
        <v>170</v>
      </c>
      <c r="AU213" s="144" t="s">
        <v>83</v>
      </c>
      <c r="AY213" s="15" t="s">
        <v>119</v>
      </c>
      <c r="BE213" s="145">
        <f t="shared" si="14"/>
        <v>0</v>
      </c>
      <c r="BF213" s="145">
        <f t="shared" si="15"/>
        <v>0</v>
      </c>
      <c r="BG213" s="145">
        <f t="shared" si="16"/>
        <v>0</v>
      </c>
      <c r="BH213" s="145">
        <f t="shared" si="17"/>
        <v>0</v>
      </c>
      <c r="BI213" s="145">
        <f t="shared" si="18"/>
        <v>0</v>
      </c>
      <c r="BJ213" s="15" t="s">
        <v>82</v>
      </c>
      <c r="BK213" s="145">
        <f t="shared" si="19"/>
        <v>0</v>
      </c>
      <c r="BL213" s="15" t="s">
        <v>125</v>
      </c>
      <c r="BM213" s="144" t="s">
        <v>367</v>
      </c>
    </row>
    <row r="214" spans="2:65" s="1" customFormat="1" ht="21.75" customHeight="1">
      <c r="B214" s="131"/>
      <c r="C214" s="161" t="s">
        <v>242</v>
      </c>
      <c r="D214" s="161" t="s">
        <v>170</v>
      </c>
      <c r="E214" s="162" t="s">
        <v>235</v>
      </c>
      <c r="F214" s="163" t="s">
        <v>368</v>
      </c>
      <c r="G214" s="164" t="s">
        <v>213</v>
      </c>
      <c r="H214" s="165">
        <v>1</v>
      </c>
      <c r="I214" s="166"/>
      <c r="J214" s="167">
        <f t="shared" si="10"/>
        <v>0</v>
      </c>
      <c r="K214" s="168"/>
      <c r="L214" s="169"/>
      <c r="M214" s="170" t="s">
        <v>1</v>
      </c>
      <c r="N214" s="171" t="s">
        <v>41</v>
      </c>
      <c r="P214" s="142">
        <f t="shared" si="11"/>
        <v>0</v>
      </c>
      <c r="Q214" s="142">
        <v>1.6140000000000001</v>
      </c>
      <c r="R214" s="142">
        <f t="shared" si="12"/>
        <v>1.6140000000000001</v>
      </c>
      <c r="S214" s="142">
        <v>0</v>
      </c>
      <c r="T214" s="143">
        <f t="shared" si="13"/>
        <v>0</v>
      </c>
      <c r="AR214" s="144" t="s">
        <v>147</v>
      </c>
      <c r="AT214" s="144" t="s">
        <v>170</v>
      </c>
      <c r="AU214" s="144" t="s">
        <v>83</v>
      </c>
      <c r="AY214" s="15" t="s">
        <v>119</v>
      </c>
      <c r="BE214" s="145">
        <f t="shared" si="14"/>
        <v>0</v>
      </c>
      <c r="BF214" s="145">
        <f t="shared" si="15"/>
        <v>0</v>
      </c>
      <c r="BG214" s="145">
        <f t="shared" si="16"/>
        <v>0</v>
      </c>
      <c r="BH214" s="145">
        <f t="shared" si="17"/>
        <v>0</v>
      </c>
      <c r="BI214" s="145">
        <f t="shared" si="18"/>
        <v>0</v>
      </c>
      <c r="BJ214" s="15" t="s">
        <v>82</v>
      </c>
      <c r="BK214" s="145">
        <f t="shared" si="19"/>
        <v>0</v>
      </c>
      <c r="BL214" s="15" t="s">
        <v>125</v>
      </c>
      <c r="BM214" s="144" t="s">
        <v>369</v>
      </c>
    </row>
    <row r="215" spans="2:65" s="1" customFormat="1" ht="21.75" customHeight="1">
      <c r="B215" s="131"/>
      <c r="C215" s="161" t="s">
        <v>243</v>
      </c>
      <c r="D215" s="161" t="s">
        <v>170</v>
      </c>
      <c r="E215" s="162" t="s">
        <v>370</v>
      </c>
      <c r="F215" s="163" t="s">
        <v>371</v>
      </c>
      <c r="G215" s="164" t="s">
        <v>213</v>
      </c>
      <c r="H215" s="165">
        <v>1</v>
      </c>
      <c r="I215" s="166"/>
      <c r="J215" s="167">
        <f t="shared" si="10"/>
        <v>0</v>
      </c>
      <c r="K215" s="168"/>
      <c r="L215" s="169"/>
      <c r="M215" s="170" t="s">
        <v>1</v>
      </c>
      <c r="N215" s="171" t="s">
        <v>41</v>
      </c>
      <c r="P215" s="142">
        <f t="shared" si="11"/>
        <v>0</v>
      </c>
      <c r="Q215" s="142">
        <v>2.661</v>
      </c>
      <c r="R215" s="142">
        <f t="shared" si="12"/>
        <v>2.661</v>
      </c>
      <c r="S215" s="142">
        <v>0</v>
      </c>
      <c r="T215" s="143">
        <f t="shared" si="13"/>
        <v>0</v>
      </c>
      <c r="AR215" s="144" t="s">
        <v>147</v>
      </c>
      <c r="AT215" s="144" t="s">
        <v>170</v>
      </c>
      <c r="AU215" s="144" t="s">
        <v>83</v>
      </c>
      <c r="AY215" s="15" t="s">
        <v>119</v>
      </c>
      <c r="BE215" s="145">
        <f t="shared" si="14"/>
        <v>0</v>
      </c>
      <c r="BF215" s="145">
        <f t="shared" si="15"/>
        <v>0</v>
      </c>
      <c r="BG215" s="145">
        <f t="shared" si="16"/>
        <v>0</v>
      </c>
      <c r="BH215" s="145">
        <f t="shared" si="17"/>
        <v>0</v>
      </c>
      <c r="BI215" s="145">
        <f t="shared" si="18"/>
        <v>0</v>
      </c>
      <c r="BJ215" s="15" t="s">
        <v>82</v>
      </c>
      <c r="BK215" s="145">
        <f t="shared" si="19"/>
        <v>0</v>
      </c>
      <c r="BL215" s="15" t="s">
        <v>125</v>
      </c>
      <c r="BM215" s="144" t="s">
        <v>372</v>
      </c>
    </row>
    <row r="216" spans="2:65" s="1" customFormat="1" ht="24.2" customHeight="1">
      <c r="B216" s="131"/>
      <c r="C216" s="161" t="s">
        <v>246</v>
      </c>
      <c r="D216" s="161" t="s">
        <v>170</v>
      </c>
      <c r="E216" s="162" t="s">
        <v>237</v>
      </c>
      <c r="F216" s="163" t="s">
        <v>238</v>
      </c>
      <c r="G216" s="164" t="s">
        <v>213</v>
      </c>
      <c r="H216" s="165">
        <v>16</v>
      </c>
      <c r="I216" s="166"/>
      <c r="J216" s="167">
        <f t="shared" si="10"/>
        <v>0</v>
      </c>
      <c r="K216" s="168"/>
      <c r="L216" s="169"/>
      <c r="M216" s="170" t="s">
        <v>1</v>
      </c>
      <c r="N216" s="171" t="s">
        <v>41</v>
      </c>
      <c r="P216" s="142">
        <f t="shared" si="11"/>
        <v>0</v>
      </c>
      <c r="Q216" s="142">
        <v>2E-3</v>
      </c>
      <c r="R216" s="142">
        <f t="shared" si="12"/>
        <v>3.2000000000000001E-2</v>
      </c>
      <c r="S216" s="142">
        <v>0</v>
      </c>
      <c r="T216" s="143">
        <f t="shared" si="13"/>
        <v>0</v>
      </c>
      <c r="AR216" s="144" t="s">
        <v>147</v>
      </c>
      <c r="AT216" s="144" t="s">
        <v>170</v>
      </c>
      <c r="AU216" s="144" t="s">
        <v>83</v>
      </c>
      <c r="AY216" s="15" t="s">
        <v>119</v>
      </c>
      <c r="BE216" s="145">
        <f t="shared" si="14"/>
        <v>0</v>
      </c>
      <c r="BF216" s="145">
        <f t="shared" si="15"/>
        <v>0</v>
      </c>
      <c r="BG216" s="145">
        <f t="shared" si="16"/>
        <v>0</v>
      </c>
      <c r="BH216" s="145">
        <f t="shared" si="17"/>
        <v>0</v>
      </c>
      <c r="BI216" s="145">
        <f t="shared" si="18"/>
        <v>0</v>
      </c>
      <c r="BJ216" s="15" t="s">
        <v>82</v>
      </c>
      <c r="BK216" s="145">
        <f t="shared" si="19"/>
        <v>0</v>
      </c>
      <c r="BL216" s="15" t="s">
        <v>125</v>
      </c>
      <c r="BM216" s="144" t="s">
        <v>373</v>
      </c>
    </row>
    <row r="217" spans="2:65" s="1" customFormat="1" ht="24.2" customHeight="1">
      <c r="B217" s="131"/>
      <c r="C217" s="161" t="s">
        <v>249</v>
      </c>
      <c r="D217" s="161" t="s">
        <v>170</v>
      </c>
      <c r="E217" s="162" t="s">
        <v>240</v>
      </c>
      <c r="F217" s="163" t="s">
        <v>241</v>
      </c>
      <c r="G217" s="164" t="s">
        <v>213</v>
      </c>
      <c r="H217" s="165">
        <v>4</v>
      </c>
      <c r="I217" s="166"/>
      <c r="J217" s="167">
        <f t="shared" si="10"/>
        <v>0</v>
      </c>
      <c r="K217" s="168"/>
      <c r="L217" s="169"/>
      <c r="M217" s="170" t="s">
        <v>1</v>
      </c>
      <c r="N217" s="171" t="s">
        <v>41</v>
      </c>
      <c r="P217" s="142">
        <f t="shared" si="11"/>
        <v>0</v>
      </c>
      <c r="Q217" s="142">
        <v>0.254</v>
      </c>
      <c r="R217" s="142">
        <f t="shared" si="12"/>
        <v>1.016</v>
      </c>
      <c r="S217" s="142">
        <v>0</v>
      </c>
      <c r="T217" s="143">
        <f t="shared" si="13"/>
        <v>0</v>
      </c>
      <c r="AR217" s="144" t="s">
        <v>147</v>
      </c>
      <c r="AT217" s="144" t="s">
        <v>170</v>
      </c>
      <c r="AU217" s="144" t="s">
        <v>83</v>
      </c>
      <c r="AY217" s="15" t="s">
        <v>119</v>
      </c>
      <c r="BE217" s="145">
        <f t="shared" si="14"/>
        <v>0</v>
      </c>
      <c r="BF217" s="145">
        <f t="shared" si="15"/>
        <v>0</v>
      </c>
      <c r="BG217" s="145">
        <f t="shared" si="16"/>
        <v>0</v>
      </c>
      <c r="BH217" s="145">
        <f t="shared" si="17"/>
        <v>0</v>
      </c>
      <c r="BI217" s="145">
        <f t="shared" si="18"/>
        <v>0</v>
      </c>
      <c r="BJ217" s="15" t="s">
        <v>82</v>
      </c>
      <c r="BK217" s="145">
        <f t="shared" si="19"/>
        <v>0</v>
      </c>
      <c r="BL217" s="15" t="s">
        <v>125</v>
      </c>
      <c r="BM217" s="144" t="s">
        <v>374</v>
      </c>
    </row>
    <row r="218" spans="2:65" s="1" customFormat="1" ht="24.2" customHeight="1">
      <c r="B218" s="131"/>
      <c r="C218" s="161" t="s">
        <v>250</v>
      </c>
      <c r="D218" s="161" t="s">
        <v>170</v>
      </c>
      <c r="E218" s="162" t="s">
        <v>244</v>
      </c>
      <c r="F218" s="163" t="s">
        <v>245</v>
      </c>
      <c r="G218" s="164" t="s">
        <v>213</v>
      </c>
      <c r="H218" s="165">
        <v>7</v>
      </c>
      <c r="I218" s="166"/>
      <c r="J218" s="167">
        <f t="shared" si="10"/>
        <v>0</v>
      </c>
      <c r="K218" s="168"/>
      <c r="L218" s="169"/>
      <c r="M218" s="170" t="s">
        <v>1</v>
      </c>
      <c r="N218" s="171" t="s">
        <v>41</v>
      </c>
      <c r="P218" s="142">
        <f t="shared" si="11"/>
        <v>0</v>
      </c>
      <c r="Q218" s="142">
        <v>1.0129999999999999</v>
      </c>
      <c r="R218" s="142">
        <f t="shared" si="12"/>
        <v>7.0909999999999993</v>
      </c>
      <c r="S218" s="142">
        <v>0</v>
      </c>
      <c r="T218" s="143">
        <f t="shared" si="13"/>
        <v>0</v>
      </c>
      <c r="AR218" s="144" t="s">
        <v>147</v>
      </c>
      <c r="AT218" s="144" t="s">
        <v>170</v>
      </c>
      <c r="AU218" s="144" t="s">
        <v>83</v>
      </c>
      <c r="AY218" s="15" t="s">
        <v>119</v>
      </c>
      <c r="BE218" s="145">
        <f t="shared" si="14"/>
        <v>0</v>
      </c>
      <c r="BF218" s="145">
        <f t="shared" si="15"/>
        <v>0</v>
      </c>
      <c r="BG218" s="145">
        <f t="shared" si="16"/>
        <v>0</v>
      </c>
      <c r="BH218" s="145">
        <f t="shared" si="17"/>
        <v>0</v>
      </c>
      <c r="BI218" s="145">
        <f t="shared" si="18"/>
        <v>0</v>
      </c>
      <c r="BJ218" s="15" t="s">
        <v>82</v>
      </c>
      <c r="BK218" s="145">
        <f t="shared" si="19"/>
        <v>0</v>
      </c>
      <c r="BL218" s="15" t="s">
        <v>125</v>
      </c>
      <c r="BM218" s="144" t="s">
        <v>375</v>
      </c>
    </row>
    <row r="219" spans="2:65" s="1" customFormat="1" ht="24.2" customHeight="1">
      <c r="B219" s="131"/>
      <c r="C219" s="161" t="s">
        <v>252</v>
      </c>
      <c r="D219" s="161" t="s">
        <v>170</v>
      </c>
      <c r="E219" s="162" t="s">
        <v>247</v>
      </c>
      <c r="F219" s="163" t="s">
        <v>248</v>
      </c>
      <c r="G219" s="164" t="s">
        <v>213</v>
      </c>
      <c r="H219" s="165">
        <v>5</v>
      </c>
      <c r="I219" s="166"/>
      <c r="J219" s="167">
        <f t="shared" si="10"/>
        <v>0</v>
      </c>
      <c r="K219" s="168"/>
      <c r="L219" s="169"/>
      <c r="M219" s="170" t="s">
        <v>1</v>
      </c>
      <c r="N219" s="171" t="s">
        <v>41</v>
      </c>
      <c r="P219" s="142">
        <f t="shared" si="11"/>
        <v>0</v>
      </c>
      <c r="Q219" s="142">
        <v>0.56999999999999995</v>
      </c>
      <c r="R219" s="142">
        <f t="shared" si="12"/>
        <v>2.8499999999999996</v>
      </c>
      <c r="S219" s="142">
        <v>0</v>
      </c>
      <c r="T219" s="143">
        <f t="shared" si="13"/>
        <v>0</v>
      </c>
      <c r="AR219" s="144" t="s">
        <v>147</v>
      </c>
      <c r="AT219" s="144" t="s">
        <v>170</v>
      </c>
      <c r="AU219" s="144" t="s">
        <v>83</v>
      </c>
      <c r="AY219" s="15" t="s">
        <v>119</v>
      </c>
      <c r="BE219" s="145">
        <f t="shared" si="14"/>
        <v>0</v>
      </c>
      <c r="BF219" s="145">
        <f t="shared" si="15"/>
        <v>0</v>
      </c>
      <c r="BG219" s="145">
        <f t="shared" si="16"/>
        <v>0</v>
      </c>
      <c r="BH219" s="145">
        <f t="shared" si="17"/>
        <v>0</v>
      </c>
      <c r="BI219" s="145">
        <f t="shared" si="18"/>
        <v>0</v>
      </c>
      <c r="BJ219" s="15" t="s">
        <v>82</v>
      </c>
      <c r="BK219" s="145">
        <f t="shared" si="19"/>
        <v>0</v>
      </c>
      <c r="BL219" s="15" t="s">
        <v>125</v>
      </c>
      <c r="BM219" s="144" t="s">
        <v>376</v>
      </c>
    </row>
    <row r="220" spans="2:65" s="1" customFormat="1" ht="24.2" customHeight="1">
      <c r="B220" s="131"/>
      <c r="C220" s="161" t="s">
        <v>255</v>
      </c>
      <c r="D220" s="161" t="s">
        <v>170</v>
      </c>
      <c r="E220" s="162" t="s">
        <v>253</v>
      </c>
      <c r="F220" s="163" t="s">
        <v>254</v>
      </c>
      <c r="G220" s="164" t="s">
        <v>213</v>
      </c>
      <c r="H220" s="165">
        <v>2</v>
      </c>
      <c r="I220" s="166"/>
      <c r="J220" s="167">
        <f t="shared" si="10"/>
        <v>0</v>
      </c>
      <c r="K220" s="168"/>
      <c r="L220" s="169"/>
      <c r="M220" s="170" t="s">
        <v>1</v>
      </c>
      <c r="N220" s="171" t="s">
        <v>41</v>
      </c>
      <c r="P220" s="142">
        <f t="shared" si="11"/>
        <v>0</v>
      </c>
      <c r="Q220" s="142">
        <v>4.1000000000000002E-2</v>
      </c>
      <c r="R220" s="142">
        <f t="shared" si="12"/>
        <v>8.2000000000000003E-2</v>
      </c>
      <c r="S220" s="142">
        <v>0</v>
      </c>
      <c r="T220" s="143">
        <f t="shared" si="13"/>
        <v>0</v>
      </c>
      <c r="AR220" s="144" t="s">
        <v>147</v>
      </c>
      <c r="AT220" s="144" t="s">
        <v>170</v>
      </c>
      <c r="AU220" s="144" t="s">
        <v>83</v>
      </c>
      <c r="AY220" s="15" t="s">
        <v>119</v>
      </c>
      <c r="BE220" s="145">
        <f t="shared" si="14"/>
        <v>0</v>
      </c>
      <c r="BF220" s="145">
        <f t="shared" si="15"/>
        <v>0</v>
      </c>
      <c r="BG220" s="145">
        <f t="shared" si="16"/>
        <v>0</v>
      </c>
      <c r="BH220" s="145">
        <f t="shared" si="17"/>
        <v>0</v>
      </c>
      <c r="BI220" s="145">
        <f t="shared" si="18"/>
        <v>0</v>
      </c>
      <c r="BJ220" s="15" t="s">
        <v>82</v>
      </c>
      <c r="BK220" s="145">
        <f t="shared" si="19"/>
        <v>0</v>
      </c>
      <c r="BL220" s="15" t="s">
        <v>125</v>
      </c>
      <c r="BM220" s="144" t="s">
        <v>377</v>
      </c>
    </row>
    <row r="221" spans="2:65" s="1" customFormat="1" ht="24.2" customHeight="1">
      <c r="B221" s="131"/>
      <c r="C221" s="161" t="s">
        <v>258</v>
      </c>
      <c r="D221" s="161" t="s">
        <v>170</v>
      </c>
      <c r="E221" s="162" t="s">
        <v>256</v>
      </c>
      <c r="F221" s="163" t="s">
        <v>257</v>
      </c>
      <c r="G221" s="164" t="s">
        <v>213</v>
      </c>
      <c r="H221" s="165">
        <v>1</v>
      </c>
      <c r="I221" s="166"/>
      <c r="J221" s="167">
        <f t="shared" si="10"/>
        <v>0</v>
      </c>
      <c r="K221" s="168"/>
      <c r="L221" s="169"/>
      <c r="M221" s="170" t="s">
        <v>1</v>
      </c>
      <c r="N221" s="171" t="s">
        <v>41</v>
      </c>
      <c r="P221" s="142">
        <f t="shared" si="11"/>
        <v>0</v>
      </c>
      <c r="Q221" s="142">
        <v>5.2999999999999999E-2</v>
      </c>
      <c r="R221" s="142">
        <f t="shared" si="12"/>
        <v>5.2999999999999999E-2</v>
      </c>
      <c r="S221" s="142">
        <v>0</v>
      </c>
      <c r="T221" s="143">
        <f t="shared" si="13"/>
        <v>0</v>
      </c>
      <c r="AR221" s="144" t="s">
        <v>147</v>
      </c>
      <c r="AT221" s="144" t="s">
        <v>170</v>
      </c>
      <c r="AU221" s="144" t="s">
        <v>83</v>
      </c>
      <c r="AY221" s="15" t="s">
        <v>119</v>
      </c>
      <c r="BE221" s="145">
        <f t="shared" si="14"/>
        <v>0</v>
      </c>
      <c r="BF221" s="145">
        <f t="shared" si="15"/>
        <v>0</v>
      </c>
      <c r="BG221" s="145">
        <f t="shared" si="16"/>
        <v>0</v>
      </c>
      <c r="BH221" s="145">
        <f t="shared" si="17"/>
        <v>0</v>
      </c>
      <c r="BI221" s="145">
        <f t="shared" si="18"/>
        <v>0</v>
      </c>
      <c r="BJ221" s="15" t="s">
        <v>82</v>
      </c>
      <c r="BK221" s="145">
        <f t="shared" si="19"/>
        <v>0</v>
      </c>
      <c r="BL221" s="15" t="s">
        <v>125</v>
      </c>
      <c r="BM221" s="144" t="s">
        <v>378</v>
      </c>
    </row>
    <row r="222" spans="2:65" s="1" customFormat="1" ht="24.2" customHeight="1">
      <c r="B222" s="131"/>
      <c r="C222" s="161" t="s">
        <v>261</v>
      </c>
      <c r="D222" s="161" t="s">
        <v>170</v>
      </c>
      <c r="E222" s="162" t="s">
        <v>251</v>
      </c>
      <c r="F222" s="163" t="s">
        <v>379</v>
      </c>
      <c r="G222" s="164" t="s">
        <v>213</v>
      </c>
      <c r="H222" s="165">
        <v>5</v>
      </c>
      <c r="I222" s="166"/>
      <c r="J222" s="167">
        <f t="shared" si="10"/>
        <v>0</v>
      </c>
      <c r="K222" s="168"/>
      <c r="L222" s="169"/>
      <c r="M222" s="170" t="s">
        <v>1</v>
      </c>
      <c r="N222" s="171" t="s">
        <v>41</v>
      </c>
      <c r="P222" s="142">
        <f t="shared" si="11"/>
        <v>0</v>
      </c>
      <c r="Q222" s="142">
        <v>3.2000000000000001E-2</v>
      </c>
      <c r="R222" s="142">
        <f t="shared" si="12"/>
        <v>0.16</v>
      </c>
      <c r="S222" s="142">
        <v>0</v>
      </c>
      <c r="T222" s="143">
        <f t="shared" si="13"/>
        <v>0</v>
      </c>
      <c r="AR222" s="144" t="s">
        <v>147</v>
      </c>
      <c r="AT222" s="144" t="s">
        <v>170</v>
      </c>
      <c r="AU222" s="144" t="s">
        <v>83</v>
      </c>
      <c r="AY222" s="15" t="s">
        <v>119</v>
      </c>
      <c r="BE222" s="145">
        <f t="shared" si="14"/>
        <v>0</v>
      </c>
      <c r="BF222" s="145">
        <f t="shared" si="15"/>
        <v>0</v>
      </c>
      <c r="BG222" s="145">
        <f t="shared" si="16"/>
        <v>0</v>
      </c>
      <c r="BH222" s="145">
        <f t="shared" si="17"/>
        <v>0</v>
      </c>
      <c r="BI222" s="145">
        <f t="shared" si="18"/>
        <v>0</v>
      </c>
      <c r="BJ222" s="15" t="s">
        <v>82</v>
      </c>
      <c r="BK222" s="145">
        <f t="shared" si="19"/>
        <v>0</v>
      </c>
      <c r="BL222" s="15" t="s">
        <v>125</v>
      </c>
      <c r="BM222" s="144" t="s">
        <v>380</v>
      </c>
    </row>
    <row r="223" spans="2:65" s="1" customFormat="1" ht="37.9" customHeight="1">
      <c r="B223" s="131"/>
      <c r="C223" s="161" t="s">
        <v>263</v>
      </c>
      <c r="D223" s="161" t="s">
        <v>170</v>
      </c>
      <c r="E223" s="162" t="s">
        <v>259</v>
      </c>
      <c r="F223" s="163" t="s">
        <v>260</v>
      </c>
      <c r="G223" s="164" t="s">
        <v>213</v>
      </c>
      <c r="H223" s="165">
        <v>5</v>
      </c>
      <c r="I223" s="166"/>
      <c r="J223" s="167">
        <f t="shared" si="10"/>
        <v>0</v>
      </c>
      <c r="K223" s="168"/>
      <c r="L223" s="169"/>
      <c r="M223" s="170" t="s">
        <v>1</v>
      </c>
      <c r="N223" s="171" t="s">
        <v>41</v>
      </c>
      <c r="P223" s="142">
        <f t="shared" si="11"/>
        <v>0</v>
      </c>
      <c r="Q223" s="142">
        <v>0.10199999999999999</v>
      </c>
      <c r="R223" s="142">
        <f t="shared" si="12"/>
        <v>0.51</v>
      </c>
      <c r="S223" s="142">
        <v>0</v>
      </c>
      <c r="T223" s="143">
        <f t="shared" si="13"/>
        <v>0</v>
      </c>
      <c r="AR223" s="144" t="s">
        <v>147</v>
      </c>
      <c r="AT223" s="144" t="s">
        <v>170</v>
      </c>
      <c r="AU223" s="144" t="s">
        <v>83</v>
      </c>
      <c r="AY223" s="15" t="s">
        <v>119</v>
      </c>
      <c r="BE223" s="145">
        <f t="shared" si="14"/>
        <v>0</v>
      </c>
      <c r="BF223" s="145">
        <f t="shared" si="15"/>
        <v>0</v>
      </c>
      <c r="BG223" s="145">
        <f t="shared" si="16"/>
        <v>0</v>
      </c>
      <c r="BH223" s="145">
        <f t="shared" si="17"/>
        <v>0</v>
      </c>
      <c r="BI223" s="145">
        <f t="shared" si="18"/>
        <v>0</v>
      </c>
      <c r="BJ223" s="15" t="s">
        <v>82</v>
      </c>
      <c r="BK223" s="145">
        <f t="shared" si="19"/>
        <v>0</v>
      </c>
      <c r="BL223" s="15" t="s">
        <v>125</v>
      </c>
      <c r="BM223" s="144" t="s">
        <v>381</v>
      </c>
    </row>
    <row r="224" spans="2:65" s="1" customFormat="1" ht="24.2" customHeight="1">
      <c r="B224" s="131"/>
      <c r="C224" s="132" t="s">
        <v>266</v>
      </c>
      <c r="D224" s="132" t="s">
        <v>121</v>
      </c>
      <c r="E224" s="133" t="s">
        <v>262</v>
      </c>
      <c r="F224" s="134" t="s">
        <v>382</v>
      </c>
      <c r="G224" s="135" t="s">
        <v>132</v>
      </c>
      <c r="H224" s="136">
        <v>21.5</v>
      </c>
      <c r="I224" s="137"/>
      <c r="J224" s="138">
        <f t="shared" si="10"/>
        <v>0</v>
      </c>
      <c r="K224" s="139"/>
      <c r="L224" s="30"/>
      <c r="M224" s="140" t="s">
        <v>1</v>
      </c>
      <c r="N224" s="141" t="s">
        <v>41</v>
      </c>
      <c r="P224" s="142">
        <f t="shared" si="11"/>
        <v>0</v>
      </c>
      <c r="Q224" s="142">
        <v>9.8599999999999993E-2</v>
      </c>
      <c r="R224" s="142">
        <f t="shared" si="12"/>
        <v>2.1198999999999999</v>
      </c>
      <c r="S224" s="142">
        <v>0</v>
      </c>
      <c r="T224" s="143">
        <f t="shared" si="13"/>
        <v>0</v>
      </c>
      <c r="AR224" s="144" t="s">
        <v>125</v>
      </c>
      <c r="AT224" s="144" t="s">
        <v>121</v>
      </c>
      <c r="AU224" s="144" t="s">
        <v>83</v>
      </c>
      <c r="AY224" s="15" t="s">
        <v>119</v>
      </c>
      <c r="BE224" s="145">
        <f t="shared" si="14"/>
        <v>0</v>
      </c>
      <c r="BF224" s="145">
        <f t="shared" si="15"/>
        <v>0</v>
      </c>
      <c r="BG224" s="145">
        <f t="shared" si="16"/>
        <v>0</v>
      </c>
      <c r="BH224" s="145">
        <f t="shared" si="17"/>
        <v>0</v>
      </c>
      <c r="BI224" s="145">
        <f t="shared" si="18"/>
        <v>0</v>
      </c>
      <c r="BJ224" s="15" t="s">
        <v>82</v>
      </c>
      <c r="BK224" s="145">
        <f t="shared" si="19"/>
        <v>0</v>
      </c>
      <c r="BL224" s="15" t="s">
        <v>125</v>
      </c>
      <c r="BM224" s="144" t="s">
        <v>383</v>
      </c>
    </row>
    <row r="225" spans="2:65" s="1" customFormat="1" ht="24.2" customHeight="1">
      <c r="B225" s="131"/>
      <c r="C225" s="132" t="s">
        <v>269</v>
      </c>
      <c r="D225" s="132" t="s">
        <v>121</v>
      </c>
      <c r="E225" s="133" t="s">
        <v>264</v>
      </c>
      <c r="F225" s="134" t="s">
        <v>265</v>
      </c>
      <c r="G225" s="135" t="s">
        <v>132</v>
      </c>
      <c r="H225" s="136">
        <v>181</v>
      </c>
      <c r="I225" s="137"/>
      <c r="J225" s="138">
        <f t="shared" si="10"/>
        <v>0</v>
      </c>
      <c r="K225" s="139"/>
      <c r="L225" s="30"/>
      <c r="M225" s="140" t="s">
        <v>1</v>
      </c>
      <c r="N225" s="141" t="s">
        <v>41</v>
      </c>
      <c r="P225" s="142">
        <f t="shared" si="11"/>
        <v>0</v>
      </c>
      <c r="Q225" s="142">
        <v>2.4240000000000001E-2</v>
      </c>
      <c r="R225" s="142">
        <f t="shared" si="12"/>
        <v>4.3874399999999998</v>
      </c>
      <c r="S225" s="142">
        <v>0</v>
      </c>
      <c r="T225" s="143">
        <f t="shared" si="13"/>
        <v>0</v>
      </c>
      <c r="AR225" s="144" t="s">
        <v>125</v>
      </c>
      <c r="AT225" s="144" t="s">
        <v>121</v>
      </c>
      <c r="AU225" s="144" t="s">
        <v>83</v>
      </c>
      <c r="AY225" s="15" t="s">
        <v>119</v>
      </c>
      <c r="BE225" s="145">
        <f t="shared" si="14"/>
        <v>0</v>
      </c>
      <c r="BF225" s="145">
        <f t="shared" si="15"/>
        <v>0</v>
      </c>
      <c r="BG225" s="145">
        <f t="shared" si="16"/>
        <v>0</v>
      </c>
      <c r="BH225" s="145">
        <f t="shared" si="17"/>
        <v>0</v>
      </c>
      <c r="BI225" s="145">
        <f t="shared" si="18"/>
        <v>0</v>
      </c>
      <c r="BJ225" s="15" t="s">
        <v>82</v>
      </c>
      <c r="BK225" s="145">
        <f t="shared" si="19"/>
        <v>0</v>
      </c>
      <c r="BL225" s="15" t="s">
        <v>125</v>
      </c>
      <c r="BM225" s="144" t="s">
        <v>384</v>
      </c>
    </row>
    <row r="226" spans="2:65" s="1" customFormat="1" ht="24.2" customHeight="1">
      <c r="B226" s="131"/>
      <c r="C226" s="132" t="s">
        <v>272</v>
      </c>
      <c r="D226" s="132" t="s">
        <v>121</v>
      </c>
      <c r="E226" s="133" t="s">
        <v>276</v>
      </c>
      <c r="F226" s="134" t="s">
        <v>277</v>
      </c>
      <c r="G226" s="135" t="s">
        <v>213</v>
      </c>
      <c r="H226" s="136">
        <v>15</v>
      </c>
      <c r="I226" s="137"/>
      <c r="J226" s="138">
        <f t="shared" si="10"/>
        <v>0</v>
      </c>
      <c r="K226" s="139"/>
      <c r="L226" s="30"/>
      <c r="M226" s="140" t="s">
        <v>1</v>
      </c>
      <c r="N226" s="141" t="s">
        <v>41</v>
      </c>
      <c r="P226" s="142">
        <f t="shared" si="11"/>
        <v>0</v>
      </c>
      <c r="Q226" s="142">
        <v>0.67850999999999995</v>
      </c>
      <c r="R226" s="142">
        <f t="shared" si="12"/>
        <v>10.17765</v>
      </c>
      <c r="S226" s="142">
        <v>0.45</v>
      </c>
      <c r="T226" s="143">
        <f t="shared" si="13"/>
        <v>6.75</v>
      </c>
      <c r="AR226" s="144" t="s">
        <v>125</v>
      </c>
      <c r="AT226" s="144" t="s">
        <v>121</v>
      </c>
      <c r="AU226" s="144" t="s">
        <v>83</v>
      </c>
      <c r="AY226" s="15" t="s">
        <v>119</v>
      </c>
      <c r="BE226" s="145">
        <f t="shared" si="14"/>
        <v>0</v>
      </c>
      <c r="BF226" s="145">
        <f t="shared" si="15"/>
        <v>0</v>
      </c>
      <c r="BG226" s="145">
        <f t="shared" si="16"/>
        <v>0</v>
      </c>
      <c r="BH226" s="145">
        <f t="shared" si="17"/>
        <v>0</v>
      </c>
      <c r="BI226" s="145">
        <f t="shared" si="18"/>
        <v>0</v>
      </c>
      <c r="BJ226" s="15" t="s">
        <v>82</v>
      </c>
      <c r="BK226" s="145">
        <f t="shared" si="19"/>
        <v>0</v>
      </c>
      <c r="BL226" s="15" t="s">
        <v>125</v>
      </c>
      <c r="BM226" s="144" t="s">
        <v>385</v>
      </c>
    </row>
    <row r="227" spans="2:65" s="1" customFormat="1" ht="21.75" customHeight="1">
      <c r="B227" s="131"/>
      <c r="C227" s="132" t="s">
        <v>275</v>
      </c>
      <c r="D227" s="132" t="s">
        <v>121</v>
      </c>
      <c r="E227" s="133" t="s">
        <v>280</v>
      </c>
      <c r="F227" s="134" t="s">
        <v>281</v>
      </c>
      <c r="G227" s="135" t="s">
        <v>132</v>
      </c>
      <c r="H227" s="136">
        <v>64.2</v>
      </c>
      <c r="I227" s="137"/>
      <c r="J227" s="138">
        <f t="shared" si="10"/>
        <v>0</v>
      </c>
      <c r="K227" s="139"/>
      <c r="L227" s="30"/>
      <c r="M227" s="140" t="s">
        <v>1</v>
      </c>
      <c r="N227" s="141" t="s">
        <v>41</v>
      </c>
      <c r="P227" s="142">
        <f t="shared" si="11"/>
        <v>0</v>
      </c>
      <c r="Q227" s="142">
        <v>9.0000000000000006E-5</v>
      </c>
      <c r="R227" s="142">
        <f t="shared" si="12"/>
        <v>5.778000000000001E-3</v>
      </c>
      <c r="S227" s="142">
        <v>0</v>
      </c>
      <c r="T227" s="143">
        <f t="shared" si="13"/>
        <v>0</v>
      </c>
      <c r="AR227" s="144" t="s">
        <v>125</v>
      </c>
      <c r="AT227" s="144" t="s">
        <v>121</v>
      </c>
      <c r="AU227" s="144" t="s">
        <v>83</v>
      </c>
      <c r="AY227" s="15" t="s">
        <v>119</v>
      </c>
      <c r="BE227" s="145">
        <f t="shared" si="14"/>
        <v>0</v>
      </c>
      <c r="BF227" s="145">
        <f t="shared" si="15"/>
        <v>0</v>
      </c>
      <c r="BG227" s="145">
        <f t="shared" si="16"/>
        <v>0</v>
      </c>
      <c r="BH227" s="145">
        <f t="shared" si="17"/>
        <v>0</v>
      </c>
      <c r="BI227" s="145">
        <f t="shared" si="18"/>
        <v>0</v>
      </c>
      <c r="BJ227" s="15" t="s">
        <v>82</v>
      </c>
      <c r="BK227" s="145">
        <f t="shared" si="19"/>
        <v>0</v>
      </c>
      <c r="BL227" s="15" t="s">
        <v>125</v>
      </c>
      <c r="BM227" s="144" t="s">
        <v>386</v>
      </c>
    </row>
    <row r="228" spans="2:65" s="12" customFormat="1">
      <c r="B228" s="146"/>
      <c r="D228" s="147" t="s">
        <v>126</v>
      </c>
      <c r="E228" s="148" t="s">
        <v>1</v>
      </c>
      <c r="F228" s="149" t="s">
        <v>387</v>
      </c>
      <c r="H228" s="150">
        <v>64.2</v>
      </c>
      <c r="I228" s="151"/>
      <c r="L228" s="146"/>
      <c r="M228" s="152"/>
      <c r="T228" s="153"/>
      <c r="AT228" s="148" t="s">
        <v>126</v>
      </c>
      <c r="AU228" s="148" t="s">
        <v>83</v>
      </c>
      <c r="AV228" s="12" t="s">
        <v>83</v>
      </c>
      <c r="AW228" s="12" t="s">
        <v>32</v>
      </c>
      <c r="AX228" s="12" t="s">
        <v>82</v>
      </c>
      <c r="AY228" s="148" t="s">
        <v>119</v>
      </c>
    </row>
    <row r="229" spans="2:65" s="11" customFormat="1" ht="22.9" customHeight="1">
      <c r="B229" s="119"/>
      <c r="D229" s="120" t="s">
        <v>75</v>
      </c>
      <c r="E229" s="129" t="s">
        <v>282</v>
      </c>
      <c r="F229" s="129" t="s">
        <v>283</v>
      </c>
      <c r="I229" s="122"/>
      <c r="J229" s="130">
        <f>BK229</f>
        <v>0</v>
      </c>
      <c r="L229" s="119"/>
      <c r="M229" s="124"/>
      <c r="P229" s="125">
        <f>SUM(P230:P232)</f>
        <v>0</v>
      </c>
      <c r="R229" s="125">
        <f>SUM(R230:R232)</f>
        <v>0</v>
      </c>
      <c r="T229" s="126">
        <f>SUM(T230:T232)</f>
        <v>0</v>
      </c>
      <c r="AR229" s="120" t="s">
        <v>82</v>
      </c>
      <c r="AT229" s="127" t="s">
        <v>75</v>
      </c>
      <c r="AU229" s="127" t="s">
        <v>82</v>
      </c>
      <c r="AY229" s="120" t="s">
        <v>119</v>
      </c>
      <c r="BK229" s="128">
        <f>SUM(BK230:BK232)</f>
        <v>0</v>
      </c>
    </row>
    <row r="230" spans="2:65" s="1" customFormat="1" ht="16.5" customHeight="1">
      <c r="B230" s="131"/>
      <c r="C230" s="132" t="s">
        <v>278</v>
      </c>
      <c r="D230" s="132" t="s">
        <v>121</v>
      </c>
      <c r="E230" s="133" t="s">
        <v>285</v>
      </c>
      <c r="F230" s="134" t="s">
        <v>286</v>
      </c>
      <c r="G230" s="135" t="s">
        <v>173</v>
      </c>
      <c r="H230" s="136">
        <v>65.094999999999999</v>
      </c>
      <c r="I230" s="137"/>
      <c r="J230" s="138">
        <f>ROUND(I230*H230,2)</f>
        <v>0</v>
      </c>
      <c r="K230" s="139"/>
      <c r="L230" s="30"/>
      <c r="M230" s="140" t="s">
        <v>1</v>
      </c>
      <c r="N230" s="141" t="s">
        <v>41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125</v>
      </c>
      <c r="AT230" s="144" t="s">
        <v>121</v>
      </c>
      <c r="AU230" s="144" t="s">
        <v>83</v>
      </c>
      <c r="AY230" s="15" t="s">
        <v>119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5" t="s">
        <v>82</v>
      </c>
      <c r="BK230" s="145">
        <f>ROUND(I230*H230,2)</f>
        <v>0</v>
      </c>
      <c r="BL230" s="15" t="s">
        <v>125</v>
      </c>
      <c r="BM230" s="144" t="s">
        <v>388</v>
      </c>
    </row>
    <row r="231" spans="2:65" s="1" customFormat="1" ht="24.2" customHeight="1">
      <c r="B231" s="131"/>
      <c r="C231" s="132" t="s">
        <v>279</v>
      </c>
      <c r="D231" s="132" t="s">
        <v>121</v>
      </c>
      <c r="E231" s="133" t="s">
        <v>288</v>
      </c>
      <c r="F231" s="134" t="s">
        <v>289</v>
      </c>
      <c r="G231" s="135" t="s">
        <v>173</v>
      </c>
      <c r="H231" s="136">
        <v>65.094999999999999</v>
      </c>
      <c r="I231" s="137"/>
      <c r="J231" s="138">
        <f>ROUND(I231*H231,2)</f>
        <v>0</v>
      </c>
      <c r="K231" s="139"/>
      <c r="L231" s="30"/>
      <c r="M231" s="140" t="s">
        <v>1</v>
      </c>
      <c r="N231" s="141" t="s">
        <v>41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125</v>
      </c>
      <c r="AT231" s="144" t="s">
        <v>121</v>
      </c>
      <c r="AU231" s="144" t="s">
        <v>83</v>
      </c>
      <c r="AY231" s="15" t="s">
        <v>119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82</v>
      </c>
      <c r="BK231" s="145">
        <f>ROUND(I231*H231,2)</f>
        <v>0</v>
      </c>
      <c r="BL231" s="15" t="s">
        <v>125</v>
      </c>
      <c r="BM231" s="144" t="s">
        <v>389</v>
      </c>
    </row>
    <row r="232" spans="2:65" s="1" customFormat="1" ht="24.2" customHeight="1">
      <c r="B232" s="131"/>
      <c r="C232" s="132" t="s">
        <v>284</v>
      </c>
      <c r="D232" s="132" t="s">
        <v>121</v>
      </c>
      <c r="E232" s="133" t="s">
        <v>290</v>
      </c>
      <c r="F232" s="134" t="s">
        <v>291</v>
      </c>
      <c r="G232" s="135" t="s">
        <v>173</v>
      </c>
      <c r="H232" s="136">
        <v>65.094999999999999</v>
      </c>
      <c r="I232" s="137"/>
      <c r="J232" s="138">
        <f>ROUND(I232*H232,2)</f>
        <v>0</v>
      </c>
      <c r="K232" s="139"/>
      <c r="L232" s="30"/>
      <c r="M232" s="140" t="s">
        <v>1</v>
      </c>
      <c r="N232" s="141" t="s">
        <v>41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125</v>
      </c>
      <c r="AT232" s="144" t="s">
        <v>121</v>
      </c>
      <c r="AU232" s="144" t="s">
        <v>83</v>
      </c>
      <c r="AY232" s="15" t="s">
        <v>119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5" t="s">
        <v>82</v>
      </c>
      <c r="BK232" s="145">
        <f>ROUND(I232*H232,2)</f>
        <v>0</v>
      </c>
      <c r="BL232" s="15" t="s">
        <v>125</v>
      </c>
      <c r="BM232" s="144" t="s">
        <v>390</v>
      </c>
    </row>
    <row r="233" spans="2:65" s="11" customFormat="1" ht="22.9" customHeight="1">
      <c r="B233" s="119"/>
      <c r="D233" s="120" t="s">
        <v>75</v>
      </c>
      <c r="E233" s="129" t="s">
        <v>292</v>
      </c>
      <c r="F233" s="129" t="s">
        <v>293</v>
      </c>
      <c r="I233" s="122"/>
      <c r="J233" s="130">
        <f>BK233</f>
        <v>0</v>
      </c>
      <c r="L233" s="119"/>
      <c r="M233" s="124"/>
      <c r="P233" s="125">
        <f>P234</f>
        <v>0</v>
      </c>
      <c r="R233" s="125">
        <f>R234</f>
        <v>0</v>
      </c>
      <c r="T233" s="126">
        <f>T234</f>
        <v>0</v>
      </c>
      <c r="AR233" s="120" t="s">
        <v>82</v>
      </c>
      <c r="AT233" s="127" t="s">
        <v>75</v>
      </c>
      <c r="AU233" s="127" t="s">
        <v>82</v>
      </c>
      <c r="AY233" s="120" t="s">
        <v>119</v>
      </c>
      <c r="BK233" s="128">
        <f>BK234</f>
        <v>0</v>
      </c>
    </row>
    <row r="234" spans="2:65" s="1" customFormat="1" ht="16.5" customHeight="1">
      <c r="B234" s="131"/>
      <c r="C234" s="132" t="s">
        <v>287</v>
      </c>
      <c r="D234" s="132" t="s">
        <v>121</v>
      </c>
      <c r="E234" s="133" t="s">
        <v>294</v>
      </c>
      <c r="F234" s="134" t="s">
        <v>295</v>
      </c>
      <c r="G234" s="135" t="s">
        <v>173</v>
      </c>
      <c r="H234" s="136">
        <v>732.17</v>
      </c>
      <c r="I234" s="137"/>
      <c r="J234" s="138">
        <f>ROUND(I234*H234,2)</f>
        <v>0</v>
      </c>
      <c r="K234" s="139"/>
      <c r="L234" s="30"/>
      <c r="M234" s="172" t="s">
        <v>1</v>
      </c>
      <c r="N234" s="173" t="s">
        <v>41</v>
      </c>
      <c r="O234" s="174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AR234" s="144" t="s">
        <v>125</v>
      </c>
      <c r="AT234" s="144" t="s">
        <v>121</v>
      </c>
      <c r="AU234" s="144" t="s">
        <v>83</v>
      </c>
      <c r="AY234" s="15" t="s">
        <v>119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5" t="s">
        <v>82</v>
      </c>
      <c r="BK234" s="145">
        <f>ROUND(I234*H234,2)</f>
        <v>0</v>
      </c>
      <c r="BL234" s="15" t="s">
        <v>125</v>
      </c>
      <c r="BM234" s="144" t="s">
        <v>391</v>
      </c>
    </row>
    <row r="235" spans="2:65" s="1" customFormat="1" ht="6.95" customHeight="1">
      <c r="B235" s="42"/>
      <c r="C235" s="43"/>
      <c r="D235" s="43"/>
      <c r="E235" s="43"/>
      <c r="F235" s="43"/>
      <c r="G235" s="43"/>
      <c r="H235" s="43"/>
      <c r="I235" s="43"/>
      <c r="J235" s="43"/>
      <c r="K235" s="43"/>
      <c r="L235" s="30"/>
    </row>
  </sheetData>
  <sheetProtection algorithmName="SHA-512" hashValue="MA3WYz80L64DrZKSgGGNgEIiI6i6UwGMUwMxmfIeHhEuDLx/F9A9b0QaUXXPwOiR4O32F5rWuOpO6c5G22COng==" saltValue="JnHkD0uVpHzw1kkq4XMgew==" spinCount="100000" sheet="1" objects="1" scenarios="1"/>
  <autoFilter ref="C122:K234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6"/>
  <sheetViews>
    <sheetView showGridLines="0" tabSelected="1" topLeftCell="A122" workbookViewId="0">
      <selection activeCell="F145" sqref="F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90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7" t="str">
        <f>'Rekapitulace stavby'!K6</f>
        <v>SEMILY-NEMOCNICE-OPRAVA KANALIZACE</v>
      </c>
      <c r="F7" s="218"/>
      <c r="G7" s="218"/>
      <c r="H7" s="218"/>
      <c r="L7" s="18"/>
    </row>
    <row r="8" spans="2:46" s="1" customFormat="1" ht="12" customHeight="1">
      <c r="B8" s="30"/>
      <c r="D8" s="25" t="s">
        <v>91</v>
      </c>
      <c r="L8" s="30"/>
    </row>
    <row r="9" spans="2:46" s="1" customFormat="1" ht="16.5" customHeight="1">
      <c r="B9" s="30"/>
      <c r="E9" s="189" t="s">
        <v>392</v>
      </c>
      <c r="F9" s="216"/>
      <c r="G9" s="216"/>
      <c r="H9" s="216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13. 9. 2022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208"/>
      <c r="G18" s="208"/>
      <c r="H18" s="208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7"/>
      <c r="E27" s="212" t="s">
        <v>1</v>
      </c>
      <c r="F27" s="212"/>
      <c r="G27" s="212"/>
      <c r="H27" s="21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ROUND((SUM(BE122:BE145)),  2)</f>
        <v>0</v>
      </c>
      <c r="I33" s="90">
        <v>0.21</v>
      </c>
      <c r="J33" s="89">
        <f>ROUND(((SUM(BE122:BE145))*I33),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ROUND((SUM(BF122:BF145)),  2)</f>
        <v>0</v>
      </c>
      <c r="I34" s="90">
        <v>0.12</v>
      </c>
      <c r="J34" s="89">
        <f>ROUND(((SUM(BF122:BF145))*I34),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ROUND((SUM(BG122:BG145)),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ROUND((SUM(BH122:BH145)),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ROUND((SUM(BI122:BI145)),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7" t="str">
        <f>E7</f>
        <v>SEMILY-NEMOCNICE-OPRAVA KANALIZACE</v>
      </c>
      <c r="F85" s="218"/>
      <c r="G85" s="218"/>
      <c r="H85" s="218"/>
      <c r="L85" s="30"/>
    </row>
    <row r="86" spans="2:47" s="1" customFormat="1" ht="12" customHeight="1">
      <c r="B86" s="30"/>
      <c r="C86" s="25" t="s">
        <v>91</v>
      </c>
      <c r="L86" s="30"/>
    </row>
    <row r="87" spans="2:47" s="1" customFormat="1" ht="16.5" customHeight="1">
      <c r="B87" s="30"/>
      <c r="E87" s="189" t="str">
        <f>E9</f>
        <v>22024-VON - VEDLEJŠÍ A OSTATNÍ NÁKLADY</v>
      </c>
      <c r="F87" s="216"/>
      <c r="G87" s="216"/>
      <c r="H87" s="216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13. 9. 2022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MMN, a.s., Metyšova 465, Jilemnice</v>
      </c>
      <c r="I91" s="25" t="s">
        <v>30</v>
      </c>
      <c r="J91" s="28" t="str">
        <f>E21</f>
        <v>VEDU VODU s.r.o.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>ing.Evžen Kozák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93</v>
      </c>
      <c r="D94" s="91"/>
      <c r="E94" s="91"/>
      <c r="F94" s="91"/>
      <c r="G94" s="91"/>
      <c r="H94" s="91"/>
      <c r="I94" s="91"/>
      <c r="J94" s="100" t="s">
        <v>94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95</v>
      </c>
      <c r="J96" s="64">
        <f>J122</f>
        <v>0</v>
      </c>
      <c r="L96" s="30"/>
      <c r="AU96" s="15" t="s">
        <v>96</v>
      </c>
    </row>
    <row r="97" spans="2:12" s="8" customFormat="1" ht="24.95" customHeight="1">
      <c r="B97" s="102"/>
      <c r="D97" s="103" t="s">
        <v>393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394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395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customHeight="1">
      <c r="B100" s="106"/>
      <c r="D100" s="107" t="s">
        <v>396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>
      <c r="B101" s="106"/>
      <c r="D101" s="107" t="s">
        <v>397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9" customFormat="1" ht="19.899999999999999" customHeight="1">
      <c r="B102" s="106"/>
      <c r="D102" s="107" t="s">
        <v>398</v>
      </c>
      <c r="E102" s="108"/>
      <c r="F102" s="108"/>
      <c r="G102" s="108"/>
      <c r="H102" s="108"/>
      <c r="I102" s="108"/>
      <c r="J102" s="109">
        <f>J144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104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7" t="str">
        <f>E7</f>
        <v>SEMILY-NEMOCNICE-OPRAVA KANALIZACE</v>
      </c>
      <c r="F112" s="218"/>
      <c r="G112" s="218"/>
      <c r="H112" s="218"/>
      <c r="L112" s="30"/>
    </row>
    <row r="113" spans="2:65" s="1" customFormat="1" ht="12" customHeight="1">
      <c r="B113" s="30"/>
      <c r="C113" s="25" t="s">
        <v>91</v>
      </c>
      <c r="L113" s="30"/>
    </row>
    <row r="114" spans="2:65" s="1" customFormat="1" ht="16.5" customHeight="1">
      <c r="B114" s="30"/>
      <c r="E114" s="189" t="str">
        <f>E9</f>
        <v>22024-VON - VEDLEJŠÍ A OSTATNÍ NÁKLADY</v>
      </c>
      <c r="F114" s="216"/>
      <c r="G114" s="216"/>
      <c r="H114" s="216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 xml:space="preserve"> </v>
      </c>
      <c r="I116" s="25" t="s">
        <v>22</v>
      </c>
      <c r="J116" s="50" t="str">
        <f>IF(J12="","",J12)</f>
        <v>13. 9. 2022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MMN, a.s., Metyšova 465, Jilemnice</v>
      </c>
      <c r="I118" s="25" t="s">
        <v>30</v>
      </c>
      <c r="J118" s="28" t="str">
        <f>E21</f>
        <v>VEDU VODU s.r.o.</v>
      </c>
      <c r="L118" s="30"/>
    </row>
    <row r="119" spans="2:65" s="1" customFormat="1" ht="15.2" customHeight="1">
      <c r="B119" s="30"/>
      <c r="C119" s="25" t="s">
        <v>28</v>
      </c>
      <c r="F119" s="23" t="str">
        <f>IF(E18="","",E18)</f>
        <v>Vyplň údaj</v>
      </c>
      <c r="I119" s="25" t="s">
        <v>33</v>
      </c>
      <c r="J119" s="28" t="str">
        <f>E24</f>
        <v>ing.Evžen Kozák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105</v>
      </c>
      <c r="D121" s="112" t="s">
        <v>61</v>
      </c>
      <c r="E121" s="112" t="s">
        <v>57</v>
      </c>
      <c r="F121" s="112" t="s">
        <v>58</v>
      </c>
      <c r="G121" s="112" t="s">
        <v>106</v>
      </c>
      <c r="H121" s="112" t="s">
        <v>107</v>
      </c>
      <c r="I121" s="112" t="s">
        <v>108</v>
      </c>
      <c r="J121" s="113" t="s">
        <v>94</v>
      </c>
      <c r="K121" s="114" t="s">
        <v>109</v>
      </c>
      <c r="L121" s="110"/>
      <c r="M121" s="57" t="s">
        <v>1</v>
      </c>
      <c r="N121" s="58" t="s">
        <v>40</v>
      </c>
      <c r="O121" s="58" t="s">
        <v>110</v>
      </c>
      <c r="P121" s="58" t="s">
        <v>111</v>
      </c>
      <c r="Q121" s="58" t="s">
        <v>112</v>
      </c>
      <c r="R121" s="58" t="s">
        <v>113</v>
      </c>
      <c r="S121" s="58" t="s">
        <v>114</v>
      </c>
      <c r="T121" s="59" t="s">
        <v>115</v>
      </c>
    </row>
    <row r="122" spans="2:65" s="1" customFormat="1" ht="22.9" customHeight="1">
      <c r="B122" s="30"/>
      <c r="C122" s="62" t="s">
        <v>116</v>
      </c>
      <c r="J122" s="115">
        <f>BK122</f>
        <v>0</v>
      </c>
      <c r="L122" s="30"/>
      <c r="M122" s="60"/>
      <c r="N122" s="51"/>
      <c r="O122" s="51"/>
      <c r="P122" s="116">
        <f>P123</f>
        <v>0</v>
      </c>
      <c r="Q122" s="51"/>
      <c r="R122" s="116">
        <f>R123</f>
        <v>0</v>
      </c>
      <c r="S122" s="51"/>
      <c r="T122" s="117">
        <f>T123</f>
        <v>0</v>
      </c>
      <c r="AT122" s="15" t="s">
        <v>75</v>
      </c>
      <c r="AU122" s="15" t="s">
        <v>96</v>
      </c>
      <c r="BK122" s="118">
        <f>BK123</f>
        <v>0</v>
      </c>
    </row>
    <row r="123" spans="2:65" s="11" customFormat="1" ht="25.9" customHeight="1">
      <c r="B123" s="119"/>
      <c r="D123" s="120" t="s">
        <v>75</v>
      </c>
      <c r="E123" s="121" t="s">
        <v>399</v>
      </c>
      <c r="F123" s="121" t="s">
        <v>400</v>
      </c>
      <c r="I123" s="122"/>
      <c r="J123" s="123">
        <f>BK123</f>
        <v>0</v>
      </c>
      <c r="L123" s="119"/>
      <c r="M123" s="124"/>
      <c r="P123" s="125">
        <f>P124+P129+P138+P142+P144</f>
        <v>0</v>
      </c>
      <c r="R123" s="125">
        <f>R124+R129+R138+R142+R144</f>
        <v>0</v>
      </c>
      <c r="T123" s="126">
        <f>T124+T129+T138+T142+T144</f>
        <v>0</v>
      </c>
      <c r="AR123" s="120" t="s">
        <v>137</v>
      </c>
      <c r="AT123" s="127" t="s">
        <v>75</v>
      </c>
      <c r="AU123" s="127" t="s">
        <v>76</v>
      </c>
      <c r="AY123" s="120" t="s">
        <v>119</v>
      </c>
      <c r="BK123" s="128">
        <f>BK124+BK129+BK138+BK142+BK144</f>
        <v>0</v>
      </c>
    </row>
    <row r="124" spans="2:65" s="11" customFormat="1" ht="22.9" customHeight="1">
      <c r="B124" s="119"/>
      <c r="D124" s="120" t="s">
        <v>75</v>
      </c>
      <c r="E124" s="129" t="s">
        <v>401</v>
      </c>
      <c r="F124" s="129" t="s">
        <v>402</v>
      </c>
      <c r="I124" s="122"/>
      <c r="J124" s="130">
        <f>BK124</f>
        <v>0</v>
      </c>
      <c r="L124" s="119"/>
      <c r="M124" s="124"/>
      <c r="P124" s="125">
        <f>SUM(P125:P128)</f>
        <v>0</v>
      </c>
      <c r="R124" s="125">
        <f>SUM(R125:R128)</f>
        <v>0</v>
      </c>
      <c r="T124" s="126">
        <f>SUM(T125:T128)</f>
        <v>0</v>
      </c>
      <c r="AR124" s="120" t="s">
        <v>137</v>
      </c>
      <c r="AT124" s="127" t="s">
        <v>75</v>
      </c>
      <c r="AU124" s="127" t="s">
        <v>82</v>
      </c>
      <c r="AY124" s="120" t="s">
        <v>119</v>
      </c>
      <c r="BK124" s="128">
        <f>SUM(BK125:BK128)</f>
        <v>0</v>
      </c>
    </row>
    <row r="125" spans="2:65" s="1" customFormat="1" ht="16.5" customHeight="1">
      <c r="B125" s="131"/>
      <c r="C125" s="132" t="s">
        <v>82</v>
      </c>
      <c r="D125" s="132" t="s">
        <v>121</v>
      </c>
      <c r="E125" s="133" t="s">
        <v>403</v>
      </c>
      <c r="F125" s="134" t="s">
        <v>404</v>
      </c>
      <c r="G125" s="135" t="s">
        <v>1</v>
      </c>
      <c r="H125" s="136">
        <v>1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41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405</v>
      </c>
      <c r="AT125" s="144" t="s">
        <v>121</v>
      </c>
      <c r="AU125" s="144" t="s">
        <v>83</v>
      </c>
      <c r="AY125" s="15" t="s">
        <v>119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82</v>
      </c>
      <c r="BK125" s="145">
        <f>ROUND(I125*H125,2)</f>
        <v>0</v>
      </c>
      <c r="BL125" s="15" t="s">
        <v>405</v>
      </c>
      <c r="BM125" s="144" t="s">
        <v>406</v>
      </c>
    </row>
    <row r="126" spans="2:65" s="1" customFormat="1" ht="24.2" customHeight="1">
      <c r="B126" s="131"/>
      <c r="C126" s="132" t="s">
        <v>83</v>
      </c>
      <c r="D126" s="132" t="s">
        <v>121</v>
      </c>
      <c r="E126" s="133" t="s">
        <v>407</v>
      </c>
      <c r="F126" s="134" t="s">
        <v>408</v>
      </c>
      <c r="G126" s="135" t="s">
        <v>1</v>
      </c>
      <c r="H126" s="136">
        <v>1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41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405</v>
      </c>
      <c r="AT126" s="144" t="s">
        <v>121</v>
      </c>
      <c r="AU126" s="144" t="s">
        <v>83</v>
      </c>
      <c r="AY126" s="15" t="s">
        <v>119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82</v>
      </c>
      <c r="BK126" s="145">
        <f>ROUND(I126*H126,2)</f>
        <v>0</v>
      </c>
      <c r="BL126" s="15" t="s">
        <v>405</v>
      </c>
      <c r="BM126" s="144" t="s">
        <v>409</v>
      </c>
    </row>
    <row r="127" spans="2:65" s="1" customFormat="1" ht="24.2" customHeight="1">
      <c r="B127" s="131"/>
      <c r="C127" s="132" t="s">
        <v>129</v>
      </c>
      <c r="D127" s="132" t="s">
        <v>121</v>
      </c>
      <c r="E127" s="133" t="s">
        <v>410</v>
      </c>
      <c r="F127" s="134" t="s">
        <v>411</v>
      </c>
      <c r="G127" s="135" t="s">
        <v>1</v>
      </c>
      <c r="H127" s="136">
        <v>1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41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405</v>
      </c>
      <c r="AT127" s="144" t="s">
        <v>121</v>
      </c>
      <c r="AU127" s="144" t="s">
        <v>83</v>
      </c>
      <c r="AY127" s="15" t="s">
        <v>119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82</v>
      </c>
      <c r="BK127" s="145">
        <f>ROUND(I127*H127,2)</f>
        <v>0</v>
      </c>
      <c r="BL127" s="15" t="s">
        <v>405</v>
      </c>
      <c r="BM127" s="144" t="s">
        <v>412</v>
      </c>
    </row>
    <row r="128" spans="2:65" s="1" customFormat="1" ht="16.5" customHeight="1">
      <c r="B128" s="131"/>
      <c r="C128" s="132" t="s">
        <v>125</v>
      </c>
      <c r="D128" s="132" t="s">
        <v>121</v>
      </c>
      <c r="E128" s="133" t="s">
        <v>413</v>
      </c>
      <c r="F128" s="134" t="s">
        <v>414</v>
      </c>
      <c r="G128" s="135" t="s">
        <v>1</v>
      </c>
      <c r="H128" s="136">
        <v>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41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405</v>
      </c>
      <c r="AT128" s="144" t="s">
        <v>121</v>
      </c>
      <c r="AU128" s="144" t="s">
        <v>83</v>
      </c>
      <c r="AY128" s="15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82</v>
      </c>
      <c r="BK128" s="145">
        <f>ROUND(I128*H128,2)</f>
        <v>0</v>
      </c>
      <c r="BL128" s="15" t="s">
        <v>405</v>
      </c>
      <c r="BM128" s="144" t="s">
        <v>415</v>
      </c>
    </row>
    <row r="129" spans="2:65" s="11" customFormat="1" ht="22.9" customHeight="1">
      <c r="B129" s="119"/>
      <c r="D129" s="120" t="s">
        <v>75</v>
      </c>
      <c r="E129" s="129" t="s">
        <v>416</v>
      </c>
      <c r="F129" s="129" t="s">
        <v>417</v>
      </c>
      <c r="I129" s="122"/>
      <c r="J129" s="130">
        <f>BK129</f>
        <v>0</v>
      </c>
      <c r="L129" s="119"/>
      <c r="M129" s="124"/>
      <c r="P129" s="125">
        <f>SUM(P130:P137)</f>
        <v>0</v>
      </c>
      <c r="R129" s="125">
        <f>SUM(R130:R137)</f>
        <v>0</v>
      </c>
      <c r="T129" s="126">
        <f>SUM(T130:T137)</f>
        <v>0</v>
      </c>
      <c r="AR129" s="120" t="s">
        <v>137</v>
      </c>
      <c r="AT129" s="127" t="s">
        <v>75</v>
      </c>
      <c r="AU129" s="127" t="s">
        <v>82</v>
      </c>
      <c r="AY129" s="120" t="s">
        <v>119</v>
      </c>
      <c r="BK129" s="128">
        <f>SUM(BK130:BK137)</f>
        <v>0</v>
      </c>
    </row>
    <row r="130" spans="2:65" s="1" customFormat="1" ht="21.75" customHeight="1">
      <c r="B130" s="131"/>
      <c r="C130" s="132" t="s">
        <v>137</v>
      </c>
      <c r="D130" s="132" t="s">
        <v>121</v>
      </c>
      <c r="E130" s="133" t="s">
        <v>418</v>
      </c>
      <c r="F130" s="134" t="s">
        <v>419</v>
      </c>
      <c r="G130" s="135" t="s">
        <v>420</v>
      </c>
      <c r="H130" s="136">
        <v>1</v>
      </c>
      <c r="I130" s="137"/>
      <c r="J130" s="138">
        <f t="shared" ref="J130:J137" si="0">ROUND(I130*H130,2)</f>
        <v>0</v>
      </c>
      <c r="K130" s="139"/>
      <c r="L130" s="30"/>
      <c r="M130" s="140" t="s">
        <v>1</v>
      </c>
      <c r="N130" s="141" t="s">
        <v>41</v>
      </c>
      <c r="P130" s="142">
        <f t="shared" ref="P130:P137" si="1">O130*H130</f>
        <v>0</v>
      </c>
      <c r="Q130" s="142">
        <v>0</v>
      </c>
      <c r="R130" s="142">
        <f t="shared" ref="R130:R137" si="2">Q130*H130</f>
        <v>0</v>
      </c>
      <c r="S130" s="142">
        <v>0</v>
      </c>
      <c r="T130" s="143">
        <f t="shared" ref="T130:T137" si="3">S130*H130</f>
        <v>0</v>
      </c>
      <c r="AR130" s="144" t="s">
        <v>405</v>
      </c>
      <c r="AT130" s="144" t="s">
        <v>121</v>
      </c>
      <c r="AU130" s="144" t="s">
        <v>83</v>
      </c>
      <c r="AY130" s="15" t="s">
        <v>119</v>
      </c>
      <c r="BE130" s="145">
        <f t="shared" ref="BE130:BE137" si="4">IF(N130="základní",J130,0)</f>
        <v>0</v>
      </c>
      <c r="BF130" s="145">
        <f t="shared" ref="BF130:BF137" si="5">IF(N130="snížená",J130,0)</f>
        <v>0</v>
      </c>
      <c r="BG130" s="145">
        <f t="shared" ref="BG130:BG137" si="6">IF(N130="zákl. přenesená",J130,0)</f>
        <v>0</v>
      </c>
      <c r="BH130" s="145">
        <f t="shared" ref="BH130:BH137" si="7">IF(N130="sníž. přenesená",J130,0)</f>
        <v>0</v>
      </c>
      <c r="BI130" s="145">
        <f t="shared" ref="BI130:BI137" si="8">IF(N130="nulová",J130,0)</f>
        <v>0</v>
      </c>
      <c r="BJ130" s="15" t="s">
        <v>82</v>
      </c>
      <c r="BK130" s="145">
        <f t="shared" ref="BK130:BK137" si="9">ROUND(I130*H130,2)</f>
        <v>0</v>
      </c>
      <c r="BL130" s="15" t="s">
        <v>405</v>
      </c>
      <c r="BM130" s="144" t="s">
        <v>421</v>
      </c>
    </row>
    <row r="131" spans="2:65" s="1" customFormat="1" ht="16.5" customHeight="1">
      <c r="B131" s="131"/>
      <c r="C131" s="132" t="s">
        <v>141</v>
      </c>
      <c r="D131" s="132" t="s">
        <v>121</v>
      </c>
      <c r="E131" s="133" t="s">
        <v>422</v>
      </c>
      <c r="F131" s="134" t="s">
        <v>423</v>
      </c>
      <c r="G131" s="135" t="s">
        <v>420</v>
      </c>
      <c r="H131" s="136">
        <v>1</v>
      </c>
      <c r="I131" s="137"/>
      <c r="J131" s="138">
        <f t="shared" si="0"/>
        <v>0</v>
      </c>
      <c r="K131" s="139"/>
      <c r="L131" s="30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405</v>
      </c>
      <c r="AT131" s="144" t="s">
        <v>121</v>
      </c>
      <c r="AU131" s="144" t="s">
        <v>83</v>
      </c>
      <c r="AY131" s="15" t="s">
        <v>119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5" t="s">
        <v>82</v>
      </c>
      <c r="BK131" s="145">
        <f t="shared" si="9"/>
        <v>0</v>
      </c>
      <c r="BL131" s="15" t="s">
        <v>405</v>
      </c>
      <c r="BM131" s="144" t="s">
        <v>424</v>
      </c>
    </row>
    <row r="132" spans="2:65" s="1" customFormat="1" ht="24.2" customHeight="1">
      <c r="B132" s="131"/>
      <c r="C132" s="132" t="s">
        <v>144</v>
      </c>
      <c r="D132" s="132" t="s">
        <v>121</v>
      </c>
      <c r="E132" s="133" t="s">
        <v>425</v>
      </c>
      <c r="F132" s="134" t="s">
        <v>426</v>
      </c>
      <c r="G132" s="135" t="s">
        <v>420</v>
      </c>
      <c r="H132" s="136">
        <v>1</v>
      </c>
      <c r="I132" s="137"/>
      <c r="J132" s="138">
        <f t="shared" si="0"/>
        <v>0</v>
      </c>
      <c r="K132" s="139"/>
      <c r="L132" s="30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405</v>
      </c>
      <c r="AT132" s="144" t="s">
        <v>121</v>
      </c>
      <c r="AU132" s="144" t="s">
        <v>83</v>
      </c>
      <c r="AY132" s="15" t="s">
        <v>119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5" t="s">
        <v>82</v>
      </c>
      <c r="BK132" s="145">
        <f t="shared" si="9"/>
        <v>0</v>
      </c>
      <c r="BL132" s="15" t="s">
        <v>405</v>
      </c>
      <c r="BM132" s="144" t="s">
        <v>427</v>
      </c>
    </row>
    <row r="133" spans="2:65" s="1" customFormat="1" ht="16.5" customHeight="1">
      <c r="B133" s="131"/>
      <c r="C133" s="132" t="s">
        <v>147</v>
      </c>
      <c r="D133" s="132" t="s">
        <v>121</v>
      </c>
      <c r="E133" s="133" t="s">
        <v>428</v>
      </c>
      <c r="F133" s="134" t="s">
        <v>429</v>
      </c>
      <c r="G133" s="135" t="s">
        <v>420</v>
      </c>
      <c r="H133" s="136">
        <v>1</v>
      </c>
      <c r="I133" s="137"/>
      <c r="J133" s="138">
        <f t="shared" si="0"/>
        <v>0</v>
      </c>
      <c r="K133" s="139"/>
      <c r="L133" s="30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405</v>
      </c>
      <c r="AT133" s="144" t="s">
        <v>121</v>
      </c>
      <c r="AU133" s="144" t="s">
        <v>83</v>
      </c>
      <c r="AY133" s="15" t="s">
        <v>119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5" t="s">
        <v>82</v>
      </c>
      <c r="BK133" s="145">
        <f t="shared" si="9"/>
        <v>0</v>
      </c>
      <c r="BL133" s="15" t="s">
        <v>405</v>
      </c>
      <c r="BM133" s="144" t="s">
        <v>430</v>
      </c>
    </row>
    <row r="134" spans="2:65" s="1" customFormat="1" ht="24.2" customHeight="1">
      <c r="B134" s="131"/>
      <c r="C134" s="132" t="s">
        <v>150</v>
      </c>
      <c r="D134" s="132" t="s">
        <v>121</v>
      </c>
      <c r="E134" s="133" t="s">
        <v>431</v>
      </c>
      <c r="F134" s="134" t="s">
        <v>432</v>
      </c>
      <c r="G134" s="135" t="s">
        <v>1</v>
      </c>
      <c r="H134" s="136">
        <v>1</v>
      </c>
      <c r="I134" s="137"/>
      <c r="J134" s="138">
        <f t="shared" si="0"/>
        <v>0</v>
      </c>
      <c r="K134" s="139"/>
      <c r="L134" s="30"/>
      <c r="M134" s="140" t="s">
        <v>1</v>
      </c>
      <c r="N134" s="14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405</v>
      </c>
      <c r="AT134" s="144" t="s">
        <v>121</v>
      </c>
      <c r="AU134" s="144" t="s">
        <v>83</v>
      </c>
      <c r="AY134" s="15" t="s">
        <v>119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5" t="s">
        <v>82</v>
      </c>
      <c r="BK134" s="145">
        <f t="shared" si="9"/>
        <v>0</v>
      </c>
      <c r="BL134" s="15" t="s">
        <v>405</v>
      </c>
      <c r="BM134" s="144" t="s">
        <v>433</v>
      </c>
    </row>
    <row r="135" spans="2:65" s="1" customFormat="1" ht="16.5" customHeight="1">
      <c r="B135" s="131"/>
      <c r="C135" s="132" t="s">
        <v>154</v>
      </c>
      <c r="D135" s="132" t="s">
        <v>121</v>
      </c>
      <c r="E135" s="133" t="s">
        <v>434</v>
      </c>
      <c r="F135" s="134" t="s">
        <v>435</v>
      </c>
      <c r="G135" s="135" t="s">
        <v>420</v>
      </c>
      <c r="H135" s="136">
        <v>1</v>
      </c>
      <c r="I135" s="137"/>
      <c r="J135" s="138">
        <f t="shared" si="0"/>
        <v>0</v>
      </c>
      <c r="K135" s="139"/>
      <c r="L135" s="30"/>
      <c r="M135" s="140" t="s">
        <v>1</v>
      </c>
      <c r="N135" s="14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405</v>
      </c>
      <c r="AT135" s="144" t="s">
        <v>121</v>
      </c>
      <c r="AU135" s="144" t="s">
        <v>83</v>
      </c>
      <c r="AY135" s="15" t="s">
        <v>119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5" t="s">
        <v>82</v>
      </c>
      <c r="BK135" s="145">
        <f t="shared" si="9"/>
        <v>0</v>
      </c>
      <c r="BL135" s="15" t="s">
        <v>405</v>
      </c>
      <c r="BM135" s="144" t="s">
        <v>436</v>
      </c>
    </row>
    <row r="136" spans="2:65" s="1" customFormat="1" ht="16.5" customHeight="1">
      <c r="B136" s="131"/>
      <c r="C136" s="132" t="s">
        <v>157</v>
      </c>
      <c r="D136" s="132" t="s">
        <v>121</v>
      </c>
      <c r="E136" s="133" t="s">
        <v>437</v>
      </c>
      <c r="F136" s="134" t="s">
        <v>438</v>
      </c>
      <c r="G136" s="135" t="s">
        <v>1</v>
      </c>
      <c r="H136" s="136">
        <v>1</v>
      </c>
      <c r="I136" s="137"/>
      <c r="J136" s="138">
        <f t="shared" si="0"/>
        <v>0</v>
      </c>
      <c r="K136" s="139"/>
      <c r="L136" s="30"/>
      <c r="M136" s="140" t="s">
        <v>1</v>
      </c>
      <c r="N136" s="141" t="s">
        <v>41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405</v>
      </c>
      <c r="AT136" s="144" t="s">
        <v>121</v>
      </c>
      <c r="AU136" s="144" t="s">
        <v>83</v>
      </c>
      <c r="AY136" s="15" t="s">
        <v>119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5" t="s">
        <v>82</v>
      </c>
      <c r="BK136" s="145">
        <f t="shared" si="9"/>
        <v>0</v>
      </c>
      <c r="BL136" s="15" t="s">
        <v>405</v>
      </c>
      <c r="BM136" s="144" t="s">
        <v>439</v>
      </c>
    </row>
    <row r="137" spans="2:65" s="1" customFormat="1" ht="16.5" customHeight="1">
      <c r="B137" s="131"/>
      <c r="C137" s="132" t="s">
        <v>8</v>
      </c>
      <c r="D137" s="132" t="s">
        <v>121</v>
      </c>
      <c r="E137" s="133" t="s">
        <v>440</v>
      </c>
      <c r="F137" s="134" t="s">
        <v>441</v>
      </c>
      <c r="G137" s="135" t="s">
        <v>420</v>
      </c>
      <c r="H137" s="136">
        <v>1</v>
      </c>
      <c r="I137" s="137"/>
      <c r="J137" s="138">
        <f t="shared" si="0"/>
        <v>0</v>
      </c>
      <c r="K137" s="139"/>
      <c r="L137" s="30"/>
      <c r="M137" s="140" t="s">
        <v>1</v>
      </c>
      <c r="N137" s="141" t="s">
        <v>41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405</v>
      </c>
      <c r="AT137" s="144" t="s">
        <v>121</v>
      </c>
      <c r="AU137" s="144" t="s">
        <v>83</v>
      </c>
      <c r="AY137" s="15" t="s">
        <v>119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5" t="s">
        <v>82</v>
      </c>
      <c r="BK137" s="145">
        <f t="shared" si="9"/>
        <v>0</v>
      </c>
      <c r="BL137" s="15" t="s">
        <v>405</v>
      </c>
      <c r="BM137" s="144" t="s">
        <v>442</v>
      </c>
    </row>
    <row r="138" spans="2:65" s="11" customFormat="1" ht="22.9" customHeight="1">
      <c r="B138" s="119"/>
      <c r="D138" s="120" t="s">
        <v>75</v>
      </c>
      <c r="E138" s="129" t="s">
        <v>443</v>
      </c>
      <c r="F138" s="129" t="s">
        <v>444</v>
      </c>
      <c r="I138" s="122"/>
      <c r="J138" s="130">
        <f>BK138</f>
        <v>0</v>
      </c>
      <c r="L138" s="119"/>
      <c r="M138" s="124"/>
      <c r="P138" s="125">
        <f>SUM(P139:P141)</f>
        <v>0</v>
      </c>
      <c r="R138" s="125">
        <f>SUM(R139:R141)</f>
        <v>0</v>
      </c>
      <c r="T138" s="126">
        <f>SUM(T139:T141)</f>
        <v>0</v>
      </c>
      <c r="AR138" s="120" t="s">
        <v>137</v>
      </c>
      <c r="AT138" s="127" t="s">
        <v>75</v>
      </c>
      <c r="AU138" s="127" t="s">
        <v>82</v>
      </c>
      <c r="AY138" s="120" t="s">
        <v>119</v>
      </c>
      <c r="BK138" s="128">
        <f>SUM(BK139:BK141)</f>
        <v>0</v>
      </c>
    </row>
    <row r="139" spans="2:65" s="1" customFormat="1" ht="16.5" customHeight="1">
      <c r="B139" s="131"/>
      <c r="C139" s="132" t="s">
        <v>162</v>
      </c>
      <c r="D139" s="132" t="s">
        <v>121</v>
      </c>
      <c r="E139" s="133" t="s">
        <v>445</v>
      </c>
      <c r="F139" s="134" t="s">
        <v>446</v>
      </c>
      <c r="G139" s="135" t="s">
        <v>1</v>
      </c>
      <c r="H139" s="136">
        <v>4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41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405</v>
      </c>
      <c r="AT139" s="144" t="s">
        <v>121</v>
      </c>
      <c r="AU139" s="144" t="s">
        <v>83</v>
      </c>
      <c r="AY139" s="15" t="s">
        <v>119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82</v>
      </c>
      <c r="BK139" s="145">
        <f>ROUND(I139*H139,2)</f>
        <v>0</v>
      </c>
      <c r="BL139" s="15" t="s">
        <v>405</v>
      </c>
      <c r="BM139" s="144" t="s">
        <v>447</v>
      </c>
    </row>
    <row r="140" spans="2:65" s="1" customFormat="1" ht="16.5" customHeight="1">
      <c r="B140" s="131"/>
      <c r="C140" s="132" t="s">
        <v>165</v>
      </c>
      <c r="D140" s="132" t="s">
        <v>121</v>
      </c>
      <c r="E140" s="133" t="s">
        <v>448</v>
      </c>
      <c r="F140" s="134" t="s">
        <v>449</v>
      </c>
      <c r="G140" s="135" t="s">
        <v>420</v>
      </c>
      <c r="H140" s="136">
        <v>1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41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405</v>
      </c>
      <c r="AT140" s="144" t="s">
        <v>121</v>
      </c>
      <c r="AU140" s="144" t="s">
        <v>83</v>
      </c>
      <c r="AY140" s="15" t="s">
        <v>119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82</v>
      </c>
      <c r="BK140" s="145">
        <f>ROUND(I140*H140,2)</f>
        <v>0</v>
      </c>
      <c r="BL140" s="15" t="s">
        <v>405</v>
      </c>
      <c r="BM140" s="144" t="s">
        <v>450</v>
      </c>
    </row>
    <row r="141" spans="2:65" s="1" customFormat="1" ht="24.2" customHeight="1">
      <c r="B141" s="131"/>
      <c r="C141" s="132" t="s">
        <v>169</v>
      </c>
      <c r="D141" s="132" t="s">
        <v>121</v>
      </c>
      <c r="E141" s="133" t="s">
        <v>451</v>
      </c>
      <c r="F141" s="134" t="s">
        <v>452</v>
      </c>
      <c r="G141" s="135" t="s">
        <v>420</v>
      </c>
      <c r="H141" s="136">
        <v>1</v>
      </c>
      <c r="I141" s="137"/>
      <c r="J141" s="138">
        <f>ROUND(I141*H141,2)</f>
        <v>0</v>
      </c>
      <c r="K141" s="139"/>
      <c r="L141" s="30"/>
      <c r="M141" s="140" t="s">
        <v>1</v>
      </c>
      <c r="N141" s="141" t="s">
        <v>41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405</v>
      </c>
      <c r="AT141" s="144" t="s">
        <v>121</v>
      </c>
      <c r="AU141" s="144" t="s">
        <v>83</v>
      </c>
      <c r="AY141" s="15" t="s">
        <v>119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82</v>
      </c>
      <c r="BK141" s="145">
        <f>ROUND(I141*H141,2)</f>
        <v>0</v>
      </c>
      <c r="BL141" s="15" t="s">
        <v>405</v>
      </c>
      <c r="BM141" s="144" t="s">
        <v>453</v>
      </c>
    </row>
    <row r="142" spans="2:65" s="11" customFormat="1" ht="22.9" customHeight="1">
      <c r="B142" s="119"/>
      <c r="D142" s="120" t="s">
        <v>75</v>
      </c>
      <c r="E142" s="129" t="s">
        <v>454</v>
      </c>
      <c r="F142" s="129" t="s">
        <v>455</v>
      </c>
      <c r="I142" s="122"/>
      <c r="J142" s="130">
        <f>BK142</f>
        <v>0</v>
      </c>
      <c r="L142" s="119"/>
      <c r="M142" s="124"/>
      <c r="P142" s="125">
        <f>P143</f>
        <v>0</v>
      </c>
      <c r="R142" s="125">
        <f>R143</f>
        <v>0</v>
      </c>
      <c r="T142" s="126">
        <f>T143</f>
        <v>0</v>
      </c>
      <c r="AR142" s="120" t="s">
        <v>137</v>
      </c>
      <c r="AT142" s="127" t="s">
        <v>75</v>
      </c>
      <c r="AU142" s="127" t="s">
        <v>82</v>
      </c>
      <c r="AY142" s="120" t="s">
        <v>119</v>
      </c>
      <c r="BK142" s="128">
        <f>BK143</f>
        <v>0</v>
      </c>
    </row>
    <row r="143" spans="2:65" s="1" customFormat="1" ht="24.2" customHeight="1">
      <c r="B143" s="131"/>
      <c r="C143" s="132" t="s">
        <v>174</v>
      </c>
      <c r="D143" s="132" t="s">
        <v>121</v>
      </c>
      <c r="E143" s="133" t="s">
        <v>456</v>
      </c>
      <c r="F143" s="134" t="s">
        <v>457</v>
      </c>
      <c r="G143" s="135" t="s">
        <v>420</v>
      </c>
      <c r="H143" s="136">
        <v>1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41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405</v>
      </c>
      <c r="AT143" s="144" t="s">
        <v>121</v>
      </c>
      <c r="AU143" s="144" t="s">
        <v>83</v>
      </c>
      <c r="AY143" s="15" t="s">
        <v>119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82</v>
      </c>
      <c r="BK143" s="145">
        <f>ROUND(I143*H143,2)</f>
        <v>0</v>
      </c>
      <c r="BL143" s="15" t="s">
        <v>405</v>
      </c>
      <c r="BM143" s="144" t="s">
        <v>458</v>
      </c>
    </row>
    <row r="144" spans="2:65" s="11" customFormat="1" ht="22.9" customHeight="1">
      <c r="B144" s="119"/>
      <c r="D144" s="120" t="s">
        <v>75</v>
      </c>
      <c r="E144" s="129" t="s">
        <v>459</v>
      </c>
      <c r="F144" s="129" t="s">
        <v>460</v>
      </c>
      <c r="I144" s="122"/>
      <c r="J144" s="130">
        <f>BK144</f>
        <v>0</v>
      </c>
      <c r="L144" s="119"/>
      <c r="M144" s="124"/>
      <c r="P144" s="125">
        <f>P145</f>
        <v>0</v>
      </c>
      <c r="R144" s="125">
        <f>R145</f>
        <v>0</v>
      </c>
      <c r="T144" s="126">
        <f>T145</f>
        <v>0</v>
      </c>
      <c r="AR144" s="120" t="s">
        <v>137</v>
      </c>
      <c r="AT144" s="127" t="s">
        <v>75</v>
      </c>
      <c r="AU144" s="127" t="s">
        <v>82</v>
      </c>
      <c r="AY144" s="120" t="s">
        <v>119</v>
      </c>
      <c r="BK144" s="128">
        <f>BK145</f>
        <v>0</v>
      </c>
    </row>
    <row r="145" spans="2:65" s="1" customFormat="1" ht="44.25" customHeight="1">
      <c r="B145" s="131"/>
      <c r="C145" s="132" t="s">
        <v>177</v>
      </c>
      <c r="D145" s="132" t="s">
        <v>121</v>
      </c>
      <c r="E145" s="133" t="s">
        <v>461</v>
      </c>
      <c r="F145" s="134" t="s">
        <v>463</v>
      </c>
      <c r="G145" s="135" t="s">
        <v>420</v>
      </c>
      <c r="H145" s="136">
        <v>1</v>
      </c>
      <c r="I145" s="137"/>
      <c r="J145" s="138">
        <f>ROUND(I145*H145,2)</f>
        <v>0</v>
      </c>
      <c r="K145" s="139"/>
      <c r="L145" s="30"/>
      <c r="M145" s="172" t="s">
        <v>1</v>
      </c>
      <c r="N145" s="173" t="s">
        <v>41</v>
      </c>
      <c r="O145" s="174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AR145" s="144" t="s">
        <v>405</v>
      </c>
      <c r="AT145" s="144" t="s">
        <v>121</v>
      </c>
      <c r="AU145" s="144" t="s">
        <v>83</v>
      </c>
      <c r="AY145" s="15" t="s">
        <v>119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5" t="s">
        <v>82</v>
      </c>
      <c r="BK145" s="145">
        <f>ROUND(I145*H145,2)</f>
        <v>0</v>
      </c>
      <c r="BL145" s="15" t="s">
        <v>405</v>
      </c>
      <c r="BM145" s="144" t="s">
        <v>462</v>
      </c>
    </row>
    <row r="146" spans="2:65" s="1" customFormat="1" ht="6.95" customHeight="1">
      <c r="B146" s="42"/>
      <c r="C146" s="43"/>
      <c r="D146" s="43"/>
      <c r="E146" s="43"/>
      <c r="F146" s="43"/>
      <c r="G146" s="43"/>
      <c r="H146" s="43"/>
      <c r="I146" s="43"/>
      <c r="J146" s="43"/>
      <c r="K146" s="43"/>
      <c r="L146" s="30"/>
    </row>
  </sheetData>
  <sheetProtection algorithmName="SHA-512" hashValue="1dGce4UBjcrIzWTLSSfBxFyrchSzJPCjPKsl54i6Joj3bQ5FzelsSqZvnQzM42srelzvVMGd0TtuyoRpM5zLng==" saltValue="oBXR4wTDwfcr0qgeLgbt3A==" spinCount="100000" sheet="1" objects="1" scenarios="1"/>
  <autoFilter ref="C121:K14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22024-02 - SO.02-DEŠŤOVÁ ...</vt:lpstr>
      <vt:lpstr>22024-VON - VEDLEJŠÍ A OS...</vt:lpstr>
      <vt:lpstr>'22024-02 - SO.02-DEŠŤOVÁ ...'!Názvy_tisku</vt:lpstr>
      <vt:lpstr>'22024-VON - VEDLEJŠÍ A OS...'!Názvy_tisku</vt:lpstr>
      <vt:lpstr>'Rekapitulace stavby'!Názvy_tisku</vt:lpstr>
      <vt:lpstr>'22024-02 - SO.02-DEŠŤOVÁ ...'!Oblast_tisku</vt:lpstr>
      <vt:lpstr>'22024-VON - VEDLEJŠÍ A OS...'!Oblast_tisku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Evžen Kozák</dc:creator>
  <cp:lastModifiedBy>Slabý Marek</cp:lastModifiedBy>
  <dcterms:created xsi:type="dcterms:W3CDTF">2024-10-22T11:37:11Z</dcterms:created>
  <dcterms:modified xsi:type="dcterms:W3CDTF">2024-10-23T12:30:32Z</dcterms:modified>
</cp:coreProperties>
</file>